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ofranko\Desktop\Rozpočty\2022\"/>
    </mc:Choice>
  </mc:AlternateContent>
  <xr:revisionPtr revIDLastSave="0" documentId="8_{F2E8F633-C294-4582-8C43-48628D223067}" xr6:coauthVersionLast="47" xr6:coauthVersionMax="47" xr10:uidLastSave="{00000000-0000-0000-0000-000000000000}"/>
  <bookViews>
    <workbookView xWindow="5700" yWindow="3990" windowWidth="21600" windowHeight="11835" activeTab="2" xr2:uid="{00000000-000D-0000-FFFF-FFFF00000000}"/>
  </bookViews>
  <sheets>
    <sheet name="Príjmy" sheetId="1" r:id="rId1"/>
    <sheet name="Výdavky" sheetId="2" r:id="rId2"/>
    <sheet name="=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0" i="3" l="1"/>
  <c r="Y9" i="3"/>
  <c r="Y23" i="3" s="1"/>
  <c r="Y37" i="3" s="1"/>
  <c r="X490" i="2" l="1"/>
  <c r="Y31" i="3" s="1"/>
  <c r="X366" i="2"/>
  <c r="X479" i="2"/>
  <c r="X484" i="2" s="1"/>
  <c r="X488" i="2" s="1"/>
  <c r="Y11" i="3" s="1"/>
  <c r="Y25" i="3" s="1"/>
  <c r="Y39" i="3" s="1"/>
  <c r="X368" i="2"/>
  <c r="X410" i="2"/>
  <c r="X456" i="2" s="1"/>
  <c r="X487" i="2" s="1"/>
  <c r="Y17" i="3" s="1"/>
  <c r="X392" i="2"/>
  <c r="X343" i="2"/>
  <c r="X301" i="2"/>
  <c r="X275" i="2"/>
  <c r="X268" i="2"/>
  <c r="X254" i="2"/>
  <c r="X250" i="2"/>
  <c r="X233" i="2"/>
  <c r="X205" i="2"/>
  <c r="X188" i="2"/>
  <c r="X176" i="2"/>
  <c r="X172" i="2"/>
  <c r="X212" i="2"/>
  <c r="X134" i="2"/>
  <c r="X107" i="2"/>
  <c r="X93" i="2"/>
  <c r="X6" i="2" l="1"/>
  <c r="X281" i="2"/>
  <c r="X285" i="2"/>
  <c r="X290" i="2"/>
  <c r="X311" i="2"/>
  <c r="X339" i="2"/>
  <c r="X337" i="2"/>
  <c r="X325" i="2"/>
  <c r="X322" i="2"/>
  <c r="X161" i="2"/>
  <c r="X145" i="2"/>
  <c r="X136" i="2"/>
  <c r="X101" i="1"/>
  <c r="X105" i="1" s="1"/>
  <c r="Y29" i="3" s="1"/>
  <c r="Y33" i="3" s="1"/>
  <c r="X92" i="1"/>
  <c r="X104" i="1" s="1"/>
  <c r="Y15" i="3" s="1"/>
  <c r="Y19" i="3" s="1"/>
  <c r="X360" i="2" l="1"/>
  <c r="X486" i="2" s="1"/>
  <c r="Y10" i="3" s="1"/>
  <c r="Y24" i="3" s="1"/>
  <c r="Y38" i="3" s="1"/>
  <c r="Y41" i="3" s="1"/>
  <c r="X17" i="1"/>
  <c r="X5" i="1"/>
  <c r="X492" i="2" l="1"/>
  <c r="X46" i="1"/>
  <c r="X82" i="1" s="1"/>
  <c r="X103" i="1" s="1"/>
  <c r="X106" i="1" l="1"/>
  <c r="X109" i="1" s="1"/>
  <c r="Y8" i="3"/>
  <c r="W7" i="1"/>
  <c r="W8" i="1"/>
  <c r="W9" i="1"/>
  <c r="W10" i="1"/>
  <c r="W11" i="1"/>
  <c r="W12" i="1"/>
  <c r="W13" i="1"/>
  <c r="W14" i="1"/>
  <c r="W15" i="1"/>
  <c r="W16" i="1"/>
  <c r="W18" i="1"/>
  <c r="W19" i="1"/>
  <c r="W20" i="1"/>
  <c r="W21" i="1"/>
  <c r="W22" i="1"/>
  <c r="W23" i="1"/>
  <c r="W24" i="1"/>
  <c r="W26" i="1"/>
  <c r="W29" i="1"/>
  <c r="W30" i="1"/>
  <c r="W31" i="1"/>
  <c r="W33" i="1"/>
  <c r="W38" i="1"/>
  <c r="W39" i="1"/>
  <c r="W40" i="1"/>
  <c r="W41" i="1"/>
  <c r="W42" i="1"/>
  <c r="W47" i="1"/>
  <c r="W51" i="1"/>
  <c r="W52" i="1"/>
  <c r="W53" i="1"/>
  <c r="W54" i="1"/>
  <c r="W56" i="1"/>
  <c r="W57" i="1"/>
  <c r="W58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6" i="1"/>
  <c r="W77" i="1"/>
  <c r="W78" i="1"/>
  <c r="W79" i="1"/>
  <c r="W80" i="1"/>
  <c r="W81" i="1"/>
  <c r="W84" i="1"/>
  <c r="W92" i="1" s="1"/>
  <c r="W85" i="1"/>
  <c r="W86" i="1"/>
  <c r="W87" i="1"/>
  <c r="W88" i="1"/>
  <c r="W89" i="1"/>
  <c r="W90" i="1"/>
  <c r="W91" i="1"/>
  <c r="W94" i="1"/>
  <c r="W95" i="1"/>
  <c r="W96" i="1"/>
  <c r="W97" i="1"/>
  <c r="W98" i="1"/>
  <c r="W99" i="1"/>
  <c r="W107" i="1"/>
  <c r="W108" i="1"/>
  <c r="Y22" i="3" l="1"/>
  <c r="Y12" i="3"/>
  <c r="U11" i="2"/>
  <c r="Y36" i="3" l="1"/>
  <c r="Y40" i="3" s="1"/>
  <c r="Y42" i="3" s="1"/>
  <c r="Y26" i="3"/>
  <c r="U5" i="1"/>
  <c r="W345" i="2" l="1"/>
  <c r="W344" i="2"/>
  <c r="W380" i="2" l="1"/>
  <c r="W18" i="3" l="1"/>
  <c r="W489" i="2"/>
  <c r="W491" i="2"/>
  <c r="V366" i="2" l="1"/>
  <c r="V490" i="2" s="1"/>
  <c r="W309" i="2"/>
  <c r="W299" i="2"/>
  <c r="W267" i="2"/>
  <c r="W31" i="3" l="1"/>
  <c r="W72" i="2"/>
  <c r="W462" i="2" l="1"/>
  <c r="W444" i="2"/>
  <c r="W445" i="2"/>
  <c r="W446" i="2"/>
  <c r="W448" i="2"/>
  <c r="W449" i="2"/>
  <c r="W450" i="2"/>
  <c r="W443" i="2"/>
  <c r="W419" i="2"/>
  <c r="W394" i="2"/>
  <c r="W387" i="2"/>
  <c r="W377" i="2"/>
  <c r="W338" i="2"/>
  <c r="W337" i="2" s="1"/>
  <c r="W357" i="2"/>
  <c r="W358" i="2"/>
  <c r="W359" i="2"/>
  <c r="W356" i="2"/>
  <c r="W355" i="2"/>
  <c r="W352" i="2"/>
  <c r="W350" i="2"/>
  <c r="W346" i="2"/>
  <c r="W347" i="2"/>
  <c r="W348" i="2"/>
  <c r="W349" i="2"/>
  <c r="W342" i="2"/>
  <c r="W341" i="2"/>
  <c r="W340" i="2"/>
  <c r="W331" i="2"/>
  <c r="W332" i="2"/>
  <c r="W333" i="2"/>
  <c r="W334" i="2"/>
  <c r="W335" i="2"/>
  <c r="W336" i="2"/>
  <c r="W327" i="2"/>
  <c r="W330" i="2"/>
  <c r="W326" i="2"/>
  <c r="W324" i="2"/>
  <c r="W323" i="2"/>
  <c r="W321" i="2"/>
  <c r="W313" i="2"/>
  <c r="W314" i="2"/>
  <c r="W315" i="2"/>
  <c r="W316" i="2"/>
  <c r="W317" i="2"/>
  <c r="W318" i="2"/>
  <c r="W319" i="2"/>
  <c r="W320" i="2"/>
  <c r="W312" i="2"/>
  <c r="W301" i="2"/>
  <c r="W295" i="2"/>
  <c r="W296" i="2"/>
  <c r="W297" i="2"/>
  <c r="W298" i="2"/>
  <c r="W300" i="2"/>
  <c r="W294" i="2"/>
  <c r="W292" i="2"/>
  <c r="W291" i="2"/>
  <c r="W287" i="2"/>
  <c r="W288" i="2"/>
  <c r="W289" i="2"/>
  <c r="W286" i="2"/>
  <c r="W278" i="2"/>
  <c r="W279" i="2"/>
  <c r="W280" i="2"/>
  <c r="W277" i="2"/>
  <c r="W276" i="2"/>
  <c r="W272" i="2"/>
  <c r="W273" i="2"/>
  <c r="W274" i="2"/>
  <c r="W271" i="2"/>
  <c r="W269" i="2"/>
  <c r="W270" i="2"/>
  <c r="W263" i="2"/>
  <c r="W257" i="2"/>
  <c r="W258" i="2"/>
  <c r="W252" i="2"/>
  <c r="W253" i="2"/>
  <c r="W251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15" i="2"/>
  <c r="W339" i="2" l="1"/>
  <c r="W325" i="2"/>
  <c r="W311" i="2"/>
  <c r="W290" i="2"/>
  <c r="W268" i="2"/>
  <c r="W275" i="2"/>
  <c r="W178" i="2"/>
  <c r="U156" i="2"/>
  <c r="W99" i="2"/>
  <c r="W100" i="2"/>
  <c r="W101" i="2"/>
  <c r="W102" i="2"/>
  <c r="W103" i="2"/>
  <c r="W104" i="2"/>
  <c r="W105" i="2"/>
  <c r="W9" i="3"/>
  <c r="W23" i="3" s="1"/>
  <c r="W37" i="3" s="1"/>
  <c r="U104" i="1" l="1"/>
  <c r="U101" i="1"/>
  <c r="V75" i="1"/>
  <c r="W75" i="1" s="1"/>
  <c r="W15" i="3" l="1"/>
  <c r="W104" i="1"/>
  <c r="U105" i="1"/>
  <c r="V48" i="1"/>
  <c r="W48" i="1" s="1"/>
  <c r="U17" i="1"/>
  <c r="V43" i="1"/>
  <c r="W43" i="1" s="1"/>
  <c r="V37" i="1"/>
  <c r="W37" i="1" s="1"/>
  <c r="W29" i="3" l="1"/>
  <c r="V479" i="2"/>
  <c r="V441" i="2"/>
  <c r="V410" i="2"/>
  <c r="V392" i="2"/>
  <c r="V387" i="2"/>
  <c r="V377" i="2"/>
  <c r="V368" i="2"/>
  <c r="V343" i="2"/>
  <c r="V339" i="2"/>
  <c r="V337" i="2"/>
  <c r="V325" i="2"/>
  <c r="V322" i="2"/>
  <c r="V311" i="2"/>
  <c r="V301" i="2"/>
  <c r="V290" i="2"/>
  <c r="V285" i="2"/>
  <c r="V281" i="2"/>
  <c r="V275" i="2"/>
  <c r="V268" i="2"/>
  <c r="V254" i="2"/>
  <c r="V250" i="2"/>
  <c r="V233" i="2"/>
  <c r="V212" i="2"/>
  <c r="W212" i="2" s="1"/>
  <c r="V205" i="2"/>
  <c r="V188" i="2"/>
  <c r="V176" i="2"/>
  <c r="V172" i="2"/>
  <c r="V161" i="2"/>
  <c r="V145" i="2"/>
  <c r="V136" i="2"/>
  <c r="V134" i="2"/>
  <c r="V123" i="2"/>
  <c r="V121" i="2"/>
  <c r="V107" i="2"/>
  <c r="V93" i="2"/>
  <c r="V456" i="2" l="1"/>
  <c r="V487" i="2" s="1"/>
  <c r="W17" i="3" s="1"/>
  <c r="V484" i="2"/>
  <c r="V488" i="2" s="1"/>
  <c r="W11" i="3"/>
  <c r="W25" i="3" s="1"/>
  <c r="W39" i="3" s="1"/>
  <c r="V49" i="1"/>
  <c r="U49" i="1"/>
  <c r="V88" i="2"/>
  <c r="V87" i="2"/>
  <c r="V86" i="2"/>
  <c r="U46" i="1" l="1"/>
  <c r="U82" i="1" s="1"/>
  <c r="U103" i="1" s="1"/>
  <c r="W8" i="3" s="1"/>
  <c r="U106" i="1"/>
  <c r="W19" i="3"/>
  <c r="V6" i="2"/>
  <c r="T479" i="2"/>
  <c r="T484" i="2" s="1"/>
  <c r="U11" i="3" s="1"/>
  <c r="U25" i="3" s="1"/>
  <c r="U41" i="3" s="1"/>
  <c r="U452" i="2"/>
  <c r="W452" i="2" s="1"/>
  <c r="U451" i="2"/>
  <c r="W451" i="2" s="1"/>
  <c r="U447" i="2"/>
  <c r="W447" i="2" s="1"/>
  <c r="U418" i="2"/>
  <c r="W418" i="2" s="1"/>
  <c r="U419" i="2"/>
  <c r="U421" i="2"/>
  <c r="W421" i="2" s="1"/>
  <c r="U422" i="2"/>
  <c r="W422" i="2" s="1"/>
  <c r="U423" i="2"/>
  <c r="W423" i="2" s="1"/>
  <c r="U424" i="2"/>
  <c r="W424" i="2" s="1"/>
  <c r="U425" i="2"/>
  <c r="W425" i="2" s="1"/>
  <c r="U426" i="2"/>
  <c r="W426" i="2" s="1"/>
  <c r="U428" i="2"/>
  <c r="W428" i="2" s="1"/>
  <c r="U429" i="2"/>
  <c r="W429" i="2" s="1"/>
  <c r="U431" i="2"/>
  <c r="W431" i="2" s="1"/>
  <c r="U432" i="2"/>
  <c r="W432" i="2" s="1"/>
  <c r="U433" i="2"/>
  <c r="W433" i="2" s="1"/>
  <c r="U434" i="2"/>
  <c r="W434" i="2" s="1"/>
  <c r="U436" i="2"/>
  <c r="W436" i="2" s="1"/>
  <c r="U437" i="2"/>
  <c r="W437" i="2" s="1"/>
  <c r="U438" i="2"/>
  <c r="W438" i="2" s="1"/>
  <c r="U439" i="2"/>
  <c r="W439" i="2" s="1"/>
  <c r="U417" i="2"/>
  <c r="W417" i="2" s="1"/>
  <c r="U396" i="2"/>
  <c r="W396" i="2" s="1"/>
  <c r="U397" i="2"/>
  <c r="W397" i="2" s="1"/>
  <c r="U395" i="2"/>
  <c r="W395" i="2" s="1"/>
  <c r="U387" i="2"/>
  <c r="U377" i="2"/>
  <c r="U371" i="2"/>
  <c r="U372" i="2"/>
  <c r="U373" i="2"/>
  <c r="U374" i="2"/>
  <c r="U363" i="2"/>
  <c r="W363" i="2" s="1"/>
  <c r="U364" i="2"/>
  <c r="W364" i="2" s="1"/>
  <c r="U365" i="2"/>
  <c r="W365" i="2" s="1"/>
  <c r="U362" i="2"/>
  <c r="W362" i="2" s="1"/>
  <c r="U258" i="2"/>
  <c r="U263" i="2"/>
  <c r="U267" i="2"/>
  <c r="U343" i="2"/>
  <c r="W343" i="2" s="1"/>
  <c r="U339" i="2"/>
  <c r="U325" i="2"/>
  <c r="U322" i="2"/>
  <c r="W322" i="2" s="1"/>
  <c r="U311" i="2"/>
  <c r="U301" i="2"/>
  <c r="U290" i="2"/>
  <c r="U285" i="2"/>
  <c r="W285" i="2" s="1"/>
  <c r="U275" i="2"/>
  <c r="U268" i="2"/>
  <c r="U250" i="2"/>
  <c r="W250" i="2" s="1"/>
  <c r="U216" i="2"/>
  <c r="U217" i="2"/>
  <c r="U218" i="2"/>
  <c r="U219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15" i="2"/>
  <c r="U238" i="2"/>
  <c r="W238" i="2" s="1"/>
  <c r="U239" i="2"/>
  <c r="W239" i="2" s="1"/>
  <c r="U240" i="2"/>
  <c r="W240" i="2" s="1"/>
  <c r="U241" i="2"/>
  <c r="W241" i="2" s="1"/>
  <c r="U242" i="2"/>
  <c r="W242" i="2" s="1"/>
  <c r="U243" i="2"/>
  <c r="W243" i="2" s="1"/>
  <c r="U244" i="2"/>
  <c r="W244" i="2" s="1"/>
  <c r="U245" i="2"/>
  <c r="W245" i="2" s="1"/>
  <c r="U246" i="2"/>
  <c r="W246" i="2" s="1"/>
  <c r="U247" i="2"/>
  <c r="W247" i="2" s="1"/>
  <c r="U248" i="2"/>
  <c r="W248" i="2" s="1"/>
  <c r="U249" i="2"/>
  <c r="W249" i="2" s="1"/>
  <c r="U237" i="2"/>
  <c r="W237" i="2" s="1"/>
  <c r="U207" i="2"/>
  <c r="W207" i="2" s="1"/>
  <c r="U208" i="2"/>
  <c r="W208" i="2" s="1"/>
  <c r="U209" i="2"/>
  <c r="W209" i="2" s="1"/>
  <c r="U210" i="2"/>
  <c r="W210" i="2" s="1"/>
  <c r="U206" i="2"/>
  <c r="W206" i="2" s="1"/>
  <c r="U193" i="2"/>
  <c r="W193" i="2" s="1"/>
  <c r="U194" i="2"/>
  <c r="W194" i="2" s="1"/>
  <c r="U195" i="2"/>
  <c r="W195" i="2" s="1"/>
  <c r="U196" i="2"/>
  <c r="W196" i="2" s="1"/>
  <c r="U197" i="2"/>
  <c r="W197" i="2" s="1"/>
  <c r="U198" i="2"/>
  <c r="W198" i="2" s="1"/>
  <c r="U199" i="2"/>
  <c r="W199" i="2" s="1"/>
  <c r="U200" i="2"/>
  <c r="W200" i="2" s="1"/>
  <c r="U201" i="2"/>
  <c r="W201" i="2" s="1"/>
  <c r="U202" i="2"/>
  <c r="W202" i="2" s="1"/>
  <c r="U203" i="2"/>
  <c r="W203" i="2" s="1"/>
  <c r="U204" i="2"/>
  <c r="W204" i="2" s="1"/>
  <c r="U192" i="2"/>
  <c r="W192" i="2" s="1"/>
  <c r="U189" i="2"/>
  <c r="W189" i="2" s="1"/>
  <c r="U179" i="2"/>
  <c r="W179" i="2" s="1"/>
  <c r="U180" i="2"/>
  <c r="W180" i="2" s="1"/>
  <c r="U181" i="2"/>
  <c r="W181" i="2" s="1"/>
  <c r="U182" i="2"/>
  <c r="W182" i="2" s="1"/>
  <c r="U183" i="2"/>
  <c r="W183" i="2" s="1"/>
  <c r="U184" i="2"/>
  <c r="W184" i="2" s="1"/>
  <c r="U185" i="2"/>
  <c r="W185" i="2" s="1"/>
  <c r="U186" i="2"/>
  <c r="W186" i="2" s="1"/>
  <c r="U177" i="2"/>
  <c r="W177" i="2" s="1"/>
  <c r="U175" i="2"/>
  <c r="W175" i="2" s="1"/>
  <c r="U173" i="2"/>
  <c r="W173" i="2" s="1"/>
  <c r="U165" i="2"/>
  <c r="W165" i="2" s="1"/>
  <c r="U167" i="2"/>
  <c r="W167" i="2" s="1"/>
  <c r="U168" i="2"/>
  <c r="W168" i="2" s="1"/>
  <c r="U169" i="2"/>
  <c r="W169" i="2" s="1"/>
  <c r="U170" i="2"/>
  <c r="W170" i="2" s="1"/>
  <c r="U171" i="2"/>
  <c r="W171" i="2" s="1"/>
  <c r="U164" i="2"/>
  <c r="W164" i="2" s="1"/>
  <c r="U162" i="2"/>
  <c r="W162" i="2" s="1"/>
  <c r="U147" i="2"/>
  <c r="W147" i="2" s="1"/>
  <c r="U148" i="2"/>
  <c r="W148" i="2" s="1"/>
  <c r="U149" i="2"/>
  <c r="W149" i="2" s="1"/>
  <c r="U150" i="2"/>
  <c r="W150" i="2" s="1"/>
  <c r="U151" i="2"/>
  <c r="W151" i="2" s="1"/>
  <c r="U152" i="2"/>
  <c r="W152" i="2" s="1"/>
  <c r="U153" i="2"/>
  <c r="W153" i="2" s="1"/>
  <c r="U154" i="2"/>
  <c r="W154" i="2" s="1"/>
  <c r="U155" i="2"/>
  <c r="U157" i="2"/>
  <c r="W157" i="2" s="1"/>
  <c r="U159" i="2"/>
  <c r="W159" i="2" s="1"/>
  <c r="U160" i="2"/>
  <c r="W160" i="2" s="1"/>
  <c r="U146" i="2"/>
  <c r="W146" i="2" s="1"/>
  <c r="U138" i="2"/>
  <c r="W138" i="2" s="1"/>
  <c r="U139" i="2"/>
  <c r="W139" i="2" s="1"/>
  <c r="U140" i="2"/>
  <c r="W140" i="2" s="1"/>
  <c r="U141" i="2"/>
  <c r="W141" i="2" s="1"/>
  <c r="U142" i="2"/>
  <c r="W142" i="2" s="1"/>
  <c r="U143" i="2"/>
  <c r="W143" i="2" s="1"/>
  <c r="U137" i="2"/>
  <c r="W137" i="2" s="1"/>
  <c r="U125" i="2"/>
  <c r="W125" i="2" s="1"/>
  <c r="U126" i="2"/>
  <c r="W126" i="2" s="1"/>
  <c r="U127" i="2"/>
  <c r="W127" i="2" s="1"/>
  <c r="U128" i="2"/>
  <c r="W128" i="2" s="1"/>
  <c r="U129" i="2"/>
  <c r="W129" i="2" s="1"/>
  <c r="U130" i="2"/>
  <c r="W130" i="2" s="1"/>
  <c r="U131" i="2"/>
  <c r="W131" i="2" s="1"/>
  <c r="U132" i="2"/>
  <c r="W132" i="2" s="1"/>
  <c r="U133" i="2"/>
  <c r="W133" i="2" s="1"/>
  <c r="U124" i="2"/>
  <c r="W124" i="2" s="1"/>
  <c r="U116" i="2"/>
  <c r="W116" i="2" s="1"/>
  <c r="U117" i="2"/>
  <c r="W117" i="2" s="1"/>
  <c r="U118" i="2"/>
  <c r="W118" i="2" s="1"/>
  <c r="U119" i="2"/>
  <c r="W119" i="2" s="1"/>
  <c r="U120" i="2"/>
  <c r="W120" i="2" s="1"/>
  <c r="U115" i="2"/>
  <c r="W115" i="2" s="1"/>
  <c r="U112" i="2"/>
  <c r="W112" i="2" s="1"/>
  <c r="U111" i="2"/>
  <c r="W111" i="2" s="1"/>
  <c r="U110" i="2"/>
  <c r="W110" i="2" s="1"/>
  <c r="U108" i="2"/>
  <c r="W108" i="2" s="1"/>
  <c r="U98" i="2"/>
  <c r="W98" i="2" s="1"/>
  <c r="U97" i="2"/>
  <c r="W97" i="2" s="1"/>
  <c r="U94" i="2"/>
  <c r="W94" i="2" s="1"/>
  <c r="U21" i="2"/>
  <c r="W21" i="2" s="1"/>
  <c r="U22" i="2"/>
  <c r="W22" i="2" s="1"/>
  <c r="U23" i="2"/>
  <c r="W23" i="2" s="1"/>
  <c r="U24" i="2"/>
  <c r="W24" i="2" s="1"/>
  <c r="U25" i="2"/>
  <c r="W25" i="2" s="1"/>
  <c r="U26" i="2"/>
  <c r="W26" i="2" s="1"/>
  <c r="U27" i="2"/>
  <c r="W27" i="2" s="1"/>
  <c r="U28" i="2"/>
  <c r="W28" i="2" s="1"/>
  <c r="U29" i="2"/>
  <c r="W29" i="2" s="1"/>
  <c r="U30" i="2"/>
  <c r="W30" i="2" s="1"/>
  <c r="U31" i="2"/>
  <c r="W31" i="2" s="1"/>
  <c r="U32" i="2"/>
  <c r="W32" i="2" s="1"/>
  <c r="U34" i="2"/>
  <c r="W34" i="2" s="1"/>
  <c r="U35" i="2"/>
  <c r="W35" i="2" s="1"/>
  <c r="U37" i="2"/>
  <c r="W37" i="2" s="1"/>
  <c r="U38" i="2"/>
  <c r="W38" i="2" s="1"/>
  <c r="U39" i="2"/>
  <c r="W39" i="2" s="1"/>
  <c r="U40" i="2"/>
  <c r="W40" i="2" s="1"/>
  <c r="U41" i="2"/>
  <c r="W41" i="2" s="1"/>
  <c r="U42" i="2"/>
  <c r="W42" i="2" s="1"/>
  <c r="U43" i="2"/>
  <c r="W43" i="2" s="1"/>
  <c r="U44" i="2"/>
  <c r="W44" i="2" s="1"/>
  <c r="U45" i="2"/>
  <c r="W45" i="2" s="1"/>
  <c r="U46" i="2"/>
  <c r="W46" i="2" s="1"/>
  <c r="U47" i="2"/>
  <c r="W47" i="2" s="1"/>
  <c r="U49" i="2"/>
  <c r="W49" i="2" s="1"/>
  <c r="U50" i="2"/>
  <c r="W50" i="2" s="1"/>
  <c r="U51" i="2"/>
  <c r="W51" i="2" s="1"/>
  <c r="U52" i="2"/>
  <c r="W52" i="2" s="1"/>
  <c r="U53" i="2"/>
  <c r="W53" i="2" s="1"/>
  <c r="U54" i="2"/>
  <c r="W54" i="2" s="1"/>
  <c r="U55" i="2"/>
  <c r="W55" i="2" s="1"/>
  <c r="U56" i="2"/>
  <c r="W56" i="2" s="1"/>
  <c r="U57" i="2"/>
  <c r="W57" i="2" s="1"/>
  <c r="U58" i="2"/>
  <c r="W58" i="2" s="1"/>
  <c r="U59" i="2"/>
  <c r="W59" i="2" s="1"/>
  <c r="U60" i="2"/>
  <c r="W60" i="2" s="1"/>
  <c r="U62" i="2"/>
  <c r="W62" i="2" s="1"/>
  <c r="U63" i="2"/>
  <c r="W63" i="2" s="1"/>
  <c r="U64" i="2"/>
  <c r="W64" i="2" s="1"/>
  <c r="U65" i="2"/>
  <c r="W65" i="2" s="1"/>
  <c r="U66" i="2"/>
  <c r="W66" i="2" s="1"/>
  <c r="U67" i="2"/>
  <c r="W67" i="2" s="1"/>
  <c r="U68" i="2"/>
  <c r="W68" i="2" s="1"/>
  <c r="U69" i="2"/>
  <c r="W69" i="2" s="1"/>
  <c r="U71" i="2"/>
  <c r="W71" i="2" s="1"/>
  <c r="U72" i="2"/>
  <c r="U73" i="2"/>
  <c r="W73" i="2" s="1"/>
  <c r="U74" i="2"/>
  <c r="W74" i="2" s="1"/>
  <c r="U75" i="2"/>
  <c r="W75" i="2" s="1"/>
  <c r="U76" i="2"/>
  <c r="W76" i="2" s="1"/>
  <c r="U77" i="2"/>
  <c r="W77" i="2" s="1"/>
  <c r="U78" i="2"/>
  <c r="W78" i="2" s="1"/>
  <c r="U79" i="2"/>
  <c r="W79" i="2" s="1"/>
  <c r="U80" i="2"/>
  <c r="W80" i="2" s="1"/>
  <c r="U82" i="2"/>
  <c r="W82" i="2" s="1"/>
  <c r="U83" i="2"/>
  <c r="W83" i="2" s="1"/>
  <c r="U85" i="2"/>
  <c r="W85" i="2" s="1"/>
  <c r="U86" i="2"/>
  <c r="W86" i="2" s="1"/>
  <c r="U87" i="2"/>
  <c r="W87" i="2" s="1"/>
  <c r="U88" i="2"/>
  <c r="W88" i="2" s="1"/>
  <c r="W11" i="2"/>
  <c r="U12" i="2"/>
  <c r="W12" i="2" s="1"/>
  <c r="U13" i="2"/>
  <c r="W13" i="2" s="1"/>
  <c r="U14" i="2"/>
  <c r="W14" i="2" s="1"/>
  <c r="U15" i="2"/>
  <c r="W15" i="2" s="1"/>
  <c r="U16" i="2"/>
  <c r="W16" i="2" s="1"/>
  <c r="U17" i="2"/>
  <c r="W17" i="2" s="1"/>
  <c r="U18" i="2"/>
  <c r="W18" i="2" s="1"/>
  <c r="U19" i="2"/>
  <c r="W19" i="2" s="1"/>
  <c r="U20" i="2"/>
  <c r="W20" i="2" s="1"/>
  <c r="U10" i="2"/>
  <c r="W10" i="2" s="1"/>
  <c r="W7" i="2"/>
  <c r="S105" i="1"/>
  <c r="S104" i="1"/>
  <c r="T19" i="1"/>
  <c r="V19" i="1" s="1"/>
  <c r="T20" i="1"/>
  <c r="V20" i="1" s="1"/>
  <c r="T21" i="1"/>
  <c r="V21" i="1" s="1"/>
  <c r="T22" i="1"/>
  <c r="V22" i="1" s="1"/>
  <c r="T23" i="1"/>
  <c r="V23" i="1" s="1"/>
  <c r="T24" i="1"/>
  <c r="V24" i="1" s="1"/>
  <c r="T25" i="1"/>
  <c r="V25" i="1" s="1"/>
  <c r="T26" i="1"/>
  <c r="V26" i="1" s="1"/>
  <c r="T27" i="1"/>
  <c r="V27" i="1" s="1"/>
  <c r="W27" i="1" s="1"/>
  <c r="T28" i="1"/>
  <c r="V28" i="1" s="1"/>
  <c r="W28" i="1" s="1"/>
  <c r="T29" i="1"/>
  <c r="V29" i="1" s="1"/>
  <c r="T31" i="1"/>
  <c r="V31" i="1" s="1"/>
  <c r="T32" i="1"/>
  <c r="V32" i="1" s="1"/>
  <c r="W32" i="1" s="1"/>
  <c r="T33" i="1"/>
  <c r="V33" i="1" s="1"/>
  <c r="T34" i="1"/>
  <c r="V34" i="1" s="1"/>
  <c r="W34" i="1" s="1"/>
  <c r="T37" i="1"/>
  <c r="T38" i="1"/>
  <c r="V38" i="1" s="1"/>
  <c r="T39" i="1"/>
  <c r="V39" i="1" s="1"/>
  <c r="T40" i="1"/>
  <c r="V40" i="1" s="1"/>
  <c r="T41" i="1"/>
  <c r="V41" i="1" s="1"/>
  <c r="T42" i="1"/>
  <c r="V42" i="1" s="1"/>
  <c r="T43" i="1"/>
  <c r="T44" i="1"/>
  <c r="V44" i="1" s="1"/>
  <c r="W44" i="1" s="1"/>
  <c r="T45" i="1"/>
  <c r="V45" i="1" s="1"/>
  <c r="T18" i="1"/>
  <c r="V18" i="1" s="1"/>
  <c r="S46" i="1"/>
  <c r="S82" i="1" s="1"/>
  <c r="S103" i="1" s="1"/>
  <c r="U8" i="3" s="1"/>
  <c r="U22" i="3" s="1"/>
  <c r="T48" i="1"/>
  <c r="T49" i="1"/>
  <c r="W49" i="1" s="1"/>
  <c r="T50" i="1"/>
  <c r="V50" i="1" s="1"/>
  <c r="W50" i="1" s="1"/>
  <c r="T51" i="1"/>
  <c r="V51" i="1" s="1"/>
  <c r="T52" i="1"/>
  <c r="V52" i="1" s="1"/>
  <c r="T53" i="1"/>
  <c r="V53" i="1" s="1"/>
  <c r="T54" i="1"/>
  <c r="V54" i="1" s="1"/>
  <c r="T47" i="1"/>
  <c r="V47" i="1" s="1"/>
  <c r="T69" i="1"/>
  <c r="V69" i="1" s="1"/>
  <c r="T70" i="1"/>
  <c r="V70" i="1" s="1"/>
  <c r="T77" i="1"/>
  <c r="V77" i="1" s="1"/>
  <c r="T78" i="1"/>
  <c r="V78" i="1" s="1"/>
  <c r="W25" i="1" l="1"/>
  <c r="W45" i="1"/>
  <c r="U109" i="1"/>
  <c r="W366" i="2"/>
  <c r="W188" i="2"/>
  <c r="W36" i="3"/>
  <c r="W22" i="3"/>
  <c r="V360" i="2"/>
  <c r="S106" i="1"/>
  <c r="S109" i="1" s="1"/>
  <c r="U107" i="2"/>
  <c r="W107" i="2" s="1"/>
  <c r="U161" i="2"/>
  <c r="W161" i="2" s="1"/>
  <c r="U40" i="3"/>
  <c r="U26" i="3"/>
  <c r="U36" i="3"/>
  <c r="T488" i="2"/>
  <c r="T492" i="2" s="1"/>
  <c r="U39" i="3"/>
  <c r="T30" i="3"/>
  <c r="T9" i="3"/>
  <c r="T23" i="3" s="1"/>
  <c r="V486" i="2" l="1"/>
  <c r="W10" i="3"/>
  <c r="W40" i="3"/>
  <c r="T37" i="3"/>
  <c r="S337" i="2"/>
  <c r="S254" i="2"/>
  <c r="V492" i="2" l="1"/>
  <c r="W12" i="3"/>
  <c r="W24" i="3"/>
  <c r="Q479" i="2"/>
  <c r="Q484" i="2" s="1"/>
  <c r="L484" i="2"/>
  <c r="R464" i="2"/>
  <c r="U464" i="2" s="1"/>
  <c r="W464" i="2" s="1"/>
  <c r="S479" i="2"/>
  <c r="S484" i="2" s="1"/>
  <c r="S488" i="2" s="1"/>
  <c r="T11" i="3" s="1"/>
  <c r="T25" i="3" s="1"/>
  <c r="T39" i="3" s="1"/>
  <c r="R92" i="1"/>
  <c r="R104" i="1" s="1"/>
  <c r="T15" i="3" s="1"/>
  <c r="R101" i="1"/>
  <c r="R105" i="1" s="1"/>
  <c r="R46" i="1"/>
  <c r="R17" i="1"/>
  <c r="W38" i="3" l="1"/>
  <c r="W26" i="3"/>
  <c r="T29" i="3"/>
  <c r="R5" i="1"/>
  <c r="R82" i="1" s="1"/>
  <c r="R103" i="1" s="1"/>
  <c r="S366" i="2"/>
  <c r="S490" i="2" s="1"/>
  <c r="T31" i="3" s="1"/>
  <c r="S339" i="2"/>
  <c r="S410" i="2"/>
  <c r="S368" i="2"/>
  <c r="S392" i="2"/>
  <c r="W41" i="3" l="1"/>
  <c r="W42" i="3" s="1"/>
  <c r="T8" i="3"/>
  <c r="R106" i="1"/>
  <c r="R109" i="1" s="1"/>
  <c r="T33" i="3"/>
  <c r="S456" i="2"/>
  <c r="S487" i="2" s="1"/>
  <c r="T17" i="3" s="1"/>
  <c r="T19" i="3" s="1"/>
  <c r="S212" i="2"/>
  <c r="L360" i="2"/>
  <c r="O360" i="2"/>
  <c r="S343" i="2"/>
  <c r="S325" i="2"/>
  <c r="S322" i="2"/>
  <c r="S311" i="2"/>
  <c r="S301" i="2"/>
  <c r="S290" i="2"/>
  <c r="S285" i="2"/>
  <c r="S281" i="2"/>
  <c r="S275" i="2"/>
  <c r="S268" i="2"/>
  <c r="T22" i="3" l="1"/>
  <c r="S250" i="2"/>
  <c r="S233" i="2"/>
  <c r="S205" i="2"/>
  <c r="S188" i="2"/>
  <c r="S176" i="2"/>
  <c r="S172" i="2"/>
  <c r="S161" i="2"/>
  <c r="S145" i="2"/>
  <c r="S136" i="2"/>
  <c r="S134" i="2"/>
  <c r="S107" i="2"/>
  <c r="S93" i="2"/>
  <c r="S6" i="2"/>
  <c r="T36" i="3" l="1"/>
  <c r="T40" i="3" s="1"/>
  <c r="S360" i="2"/>
  <c r="S486" i="2" s="1"/>
  <c r="R32" i="3"/>
  <c r="S32" i="3" s="1"/>
  <c r="V32" i="3" s="1"/>
  <c r="R470" i="2"/>
  <c r="U470" i="2" s="1"/>
  <c r="W470" i="2" s="1"/>
  <c r="R472" i="2"/>
  <c r="U472" i="2" s="1"/>
  <c r="W472" i="2" s="1"/>
  <c r="R473" i="2"/>
  <c r="U473" i="2" s="1"/>
  <c r="W473" i="2" s="1"/>
  <c r="R474" i="2"/>
  <c r="U474" i="2" s="1"/>
  <c r="W474" i="2" s="1"/>
  <c r="R476" i="2"/>
  <c r="U476" i="2" s="1"/>
  <c r="W476" i="2" s="1"/>
  <c r="R477" i="2"/>
  <c r="U477" i="2" s="1"/>
  <c r="W477" i="2" s="1"/>
  <c r="R478" i="2"/>
  <c r="U478" i="2" s="1"/>
  <c r="W478" i="2" s="1"/>
  <c r="R469" i="2"/>
  <c r="U469" i="2" s="1"/>
  <c r="W469" i="2" s="1"/>
  <c r="R468" i="2"/>
  <c r="U468" i="2" s="1"/>
  <c r="W468" i="2" s="1"/>
  <c r="R462" i="2"/>
  <c r="Q490" i="2"/>
  <c r="R31" i="3" s="1"/>
  <c r="Q489" i="2"/>
  <c r="Q488" i="2"/>
  <c r="R11" i="3" s="1"/>
  <c r="R25" i="3" s="1"/>
  <c r="R467" i="2"/>
  <c r="U467" i="2" s="1"/>
  <c r="W467" i="2" s="1"/>
  <c r="R454" i="2"/>
  <c r="U454" i="2" s="1"/>
  <c r="W454" i="2" s="1"/>
  <c r="R453" i="2"/>
  <c r="U453" i="2" s="1"/>
  <c r="W453" i="2" s="1"/>
  <c r="Q441" i="2"/>
  <c r="Q392" i="2"/>
  <c r="R407" i="2"/>
  <c r="U407" i="2" s="1"/>
  <c r="W407" i="2" s="1"/>
  <c r="R387" i="2"/>
  <c r="R377" i="2"/>
  <c r="R366" i="2"/>
  <c r="R343" i="2"/>
  <c r="R339" i="2"/>
  <c r="R325" i="2"/>
  <c r="R322" i="2"/>
  <c r="R311" i="2"/>
  <c r="R301" i="2"/>
  <c r="Q301" i="2"/>
  <c r="R290" i="2"/>
  <c r="R285" i="2"/>
  <c r="R275" i="2"/>
  <c r="R268" i="2"/>
  <c r="R264" i="2"/>
  <c r="U264" i="2" s="1"/>
  <c r="W264" i="2" s="1"/>
  <c r="R257" i="2"/>
  <c r="U257" i="2" s="1"/>
  <c r="R256" i="2"/>
  <c r="U256" i="2" s="1"/>
  <c r="W256" i="2" s="1"/>
  <c r="R261" i="2"/>
  <c r="U261" i="2" s="1"/>
  <c r="W261" i="2" s="1"/>
  <c r="R262" i="2"/>
  <c r="U262" i="2" s="1"/>
  <c r="W262" i="2" s="1"/>
  <c r="R255" i="2"/>
  <c r="U255" i="2" s="1"/>
  <c r="W255" i="2" s="1"/>
  <c r="Q254" i="2"/>
  <c r="R250" i="2"/>
  <c r="Q212" i="2"/>
  <c r="R212" i="2"/>
  <c r="R158" i="2"/>
  <c r="U158" i="2" s="1"/>
  <c r="Q145" i="2"/>
  <c r="Q136" i="2"/>
  <c r="R144" i="2"/>
  <c r="Q6" i="2"/>
  <c r="R91" i="2"/>
  <c r="U91" i="2" s="1"/>
  <c r="W91" i="2" s="1"/>
  <c r="R90" i="2"/>
  <c r="U90" i="2" s="1"/>
  <c r="W90" i="2" s="1"/>
  <c r="R89" i="2"/>
  <c r="U89" i="2" s="1"/>
  <c r="W89" i="2" s="1"/>
  <c r="R30" i="3"/>
  <c r="R9" i="3"/>
  <c r="R23" i="3" s="1"/>
  <c r="N8" i="3"/>
  <c r="J8" i="3"/>
  <c r="L103" i="1"/>
  <c r="L106" i="1" s="1"/>
  <c r="P101" i="1"/>
  <c r="P105" i="1" s="1"/>
  <c r="R29" i="3" s="1"/>
  <c r="U145" i="2" l="1"/>
  <c r="W145" i="2" s="1"/>
  <c r="W158" i="2"/>
  <c r="U441" i="2"/>
  <c r="W441" i="2" s="1"/>
  <c r="S492" i="2"/>
  <c r="T10" i="3"/>
  <c r="R490" i="2"/>
  <c r="U366" i="2"/>
  <c r="R136" i="2"/>
  <c r="U136" i="2" s="1"/>
  <c r="W136" i="2" s="1"/>
  <c r="U144" i="2"/>
  <c r="R39" i="3"/>
  <c r="Q456" i="2"/>
  <c r="Q487" i="2" s="1"/>
  <c r="R17" i="3" s="1"/>
  <c r="R441" i="2"/>
  <c r="R33" i="3"/>
  <c r="R37" i="3"/>
  <c r="Q81" i="1"/>
  <c r="T81" i="1" s="1"/>
  <c r="V81" i="1" s="1"/>
  <c r="Q80" i="1"/>
  <c r="T80" i="1" s="1"/>
  <c r="V80" i="1" s="1"/>
  <c r="P46" i="1"/>
  <c r="Q59" i="1"/>
  <c r="T59" i="1" s="1"/>
  <c r="P17" i="1"/>
  <c r="U490" i="2" l="1"/>
  <c r="W490" i="2" s="1"/>
  <c r="T24" i="3"/>
  <c r="T12" i="3"/>
  <c r="P82" i="1"/>
  <c r="P103" i="1" s="1"/>
  <c r="R8" i="3" s="1"/>
  <c r="Q30" i="1"/>
  <c r="T30" i="1" s="1"/>
  <c r="T17" i="1" l="1"/>
  <c r="V17" i="1" s="1"/>
  <c r="V30" i="1"/>
  <c r="T38" i="3"/>
  <c r="T41" i="3" s="1"/>
  <c r="T42" i="3" s="1"/>
  <c r="T26" i="3"/>
  <c r="R188" i="2"/>
  <c r="U188" i="2" s="1"/>
  <c r="Q176" i="2"/>
  <c r="R161" i="2"/>
  <c r="R123" i="2"/>
  <c r="U123" i="2" s="1"/>
  <c r="W123" i="2" s="1"/>
  <c r="R107" i="2"/>
  <c r="W17" i="1" l="1"/>
  <c r="Q360" i="2"/>
  <c r="Q486" i="2" s="1"/>
  <c r="P92" i="1"/>
  <c r="P104" i="1" s="1"/>
  <c r="Q58" i="1"/>
  <c r="T58" i="1" s="1"/>
  <c r="V58" i="1" s="1"/>
  <c r="Q17" i="1"/>
  <c r="R10" i="3" l="1"/>
  <c r="R12" i="3" s="1"/>
  <c r="Q492" i="2"/>
  <c r="R15" i="3"/>
  <c r="P106" i="1"/>
  <c r="P109" i="1" s="1"/>
  <c r="R24" i="3"/>
  <c r="R38" i="3" s="1"/>
  <c r="R41" i="3" s="1"/>
  <c r="O479" i="2"/>
  <c r="O484" i="2" s="1"/>
  <c r="P471" i="2"/>
  <c r="R471" i="2" s="1"/>
  <c r="U471" i="2" s="1"/>
  <c r="W471" i="2" s="1"/>
  <c r="P475" i="2"/>
  <c r="R475" i="2" s="1"/>
  <c r="U475" i="2" s="1"/>
  <c r="W475" i="2" s="1"/>
  <c r="N46" i="1"/>
  <c r="R19" i="3" l="1"/>
  <c r="R22" i="3"/>
  <c r="P7" i="3"/>
  <c r="Q7" i="3" s="1"/>
  <c r="R7" i="3" s="1"/>
  <c r="S7" i="3" s="1"/>
  <c r="T7" i="3" s="1"/>
  <c r="U7" i="3" s="1"/>
  <c r="V7" i="3" s="1"/>
  <c r="P489" i="2"/>
  <c r="P465" i="2"/>
  <c r="R465" i="2" s="1"/>
  <c r="U465" i="2" s="1"/>
  <c r="W465" i="2" s="1"/>
  <c r="P463" i="2"/>
  <c r="R463" i="2" s="1"/>
  <c r="U463" i="2" s="1"/>
  <c r="W463" i="2" s="1"/>
  <c r="P462" i="2"/>
  <c r="P441" i="2"/>
  <c r="P435" i="2"/>
  <c r="R435" i="2" s="1"/>
  <c r="U435" i="2" s="1"/>
  <c r="W435" i="2" s="1"/>
  <c r="P430" i="2"/>
  <c r="R430" i="2" s="1"/>
  <c r="U430" i="2" s="1"/>
  <c r="W430" i="2" s="1"/>
  <c r="P427" i="2"/>
  <c r="P408" i="2"/>
  <c r="R408" i="2" s="1"/>
  <c r="U408" i="2" s="1"/>
  <c r="W408" i="2" s="1"/>
  <c r="P405" i="2"/>
  <c r="R405" i="2" s="1"/>
  <c r="U405" i="2" s="1"/>
  <c r="W405" i="2" s="1"/>
  <c r="P404" i="2"/>
  <c r="R404" i="2" s="1"/>
  <c r="U404" i="2" s="1"/>
  <c r="W404" i="2" s="1"/>
  <c r="P403" i="2"/>
  <c r="R403" i="2" s="1"/>
  <c r="U403" i="2" s="1"/>
  <c r="W403" i="2" s="1"/>
  <c r="P402" i="2"/>
  <c r="R402" i="2" s="1"/>
  <c r="U402" i="2" s="1"/>
  <c r="W402" i="2" s="1"/>
  <c r="P401" i="2"/>
  <c r="R401" i="2" s="1"/>
  <c r="U401" i="2" s="1"/>
  <c r="W401" i="2" s="1"/>
  <c r="P400" i="2"/>
  <c r="R400" i="2" s="1"/>
  <c r="U400" i="2" s="1"/>
  <c r="W400" i="2" s="1"/>
  <c r="P399" i="2"/>
  <c r="R399" i="2" s="1"/>
  <c r="U399" i="2" s="1"/>
  <c r="W399" i="2" s="1"/>
  <c r="P398" i="2"/>
  <c r="R398" i="2" s="1"/>
  <c r="U398" i="2" s="1"/>
  <c r="W398" i="2" s="1"/>
  <c r="P387" i="2"/>
  <c r="P377" i="2"/>
  <c r="P375" i="2"/>
  <c r="R375" i="2" s="1"/>
  <c r="U375" i="2" s="1"/>
  <c r="P370" i="2"/>
  <c r="R370" i="2" s="1"/>
  <c r="U370" i="2" s="1"/>
  <c r="P366" i="2"/>
  <c r="P490" i="2" s="1"/>
  <c r="P343" i="2"/>
  <c r="P339" i="2"/>
  <c r="P325" i="2"/>
  <c r="P322" i="2"/>
  <c r="P311" i="2"/>
  <c r="P301" i="2"/>
  <c r="P290" i="2"/>
  <c r="P285" i="2"/>
  <c r="P284" i="2"/>
  <c r="R284" i="2" s="1"/>
  <c r="U284" i="2" s="1"/>
  <c r="W284" i="2" s="1"/>
  <c r="P283" i="2"/>
  <c r="P282" i="2"/>
  <c r="R282" i="2" s="1"/>
  <c r="U282" i="2" s="1"/>
  <c r="W282" i="2" s="1"/>
  <c r="P275" i="2"/>
  <c r="P268" i="2"/>
  <c r="P259" i="2"/>
  <c r="R259" i="2" s="1"/>
  <c r="U259" i="2" s="1"/>
  <c r="W259" i="2" s="1"/>
  <c r="P250" i="2"/>
  <c r="P234" i="2"/>
  <c r="R234" i="2" s="1"/>
  <c r="P211" i="2"/>
  <c r="P188" i="2"/>
  <c r="P178" i="2"/>
  <c r="P174" i="2"/>
  <c r="R174" i="2" s="1"/>
  <c r="U174" i="2" s="1"/>
  <c r="W174" i="2" s="1"/>
  <c r="P161" i="2"/>
  <c r="P145" i="2"/>
  <c r="R145" i="2" s="1"/>
  <c r="P136" i="2"/>
  <c r="P123" i="2"/>
  <c r="P122" i="2"/>
  <c r="P121" i="2"/>
  <c r="P107" i="2"/>
  <c r="P84" i="2"/>
  <c r="R84" i="2" s="1"/>
  <c r="U84" i="2" s="1"/>
  <c r="W84" i="2" s="1"/>
  <c r="P81" i="2"/>
  <c r="R81" i="2" s="1"/>
  <c r="U81" i="2" s="1"/>
  <c r="W81" i="2" s="1"/>
  <c r="P70" i="2"/>
  <c r="R70" i="2" s="1"/>
  <c r="U70" i="2" s="1"/>
  <c r="W70" i="2" s="1"/>
  <c r="P61" i="2"/>
  <c r="R61" i="2" s="1"/>
  <c r="U61" i="2" s="1"/>
  <c r="W61" i="2" s="1"/>
  <c r="P48" i="2"/>
  <c r="R48" i="2" s="1"/>
  <c r="U48" i="2" s="1"/>
  <c r="W48" i="2" s="1"/>
  <c r="P36" i="2"/>
  <c r="R36" i="2" s="1"/>
  <c r="U36" i="2" s="1"/>
  <c r="W36" i="2" s="1"/>
  <c r="O79" i="1"/>
  <c r="Q79" i="1" s="1"/>
  <c r="T79" i="1" s="1"/>
  <c r="V79" i="1" s="1"/>
  <c r="O76" i="1"/>
  <c r="Q76" i="1" s="1"/>
  <c r="T76" i="1" s="1"/>
  <c r="V76" i="1" s="1"/>
  <c r="O75" i="1"/>
  <c r="Q75" i="1" s="1"/>
  <c r="T75" i="1" s="1"/>
  <c r="O74" i="1"/>
  <c r="Q74" i="1" s="1"/>
  <c r="T74" i="1" s="1"/>
  <c r="V74" i="1" s="1"/>
  <c r="O73" i="1"/>
  <c r="Q73" i="1" s="1"/>
  <c r="T73" i="1" s="1"/>
  <c r="V73" i="1" s="1"/>
  <c r="O72" i="1"/>
  <c r="Q72" i="1" s="1"/>
  <c r="T72" i="1" s="1"/>
  <c r="V72" i="1" s="1"/>
  <c r="O71" i="1"/>
  <c r="Q71" i="1" s="1"/>
  <c r="T71" i="1" s="1"/>
  <c r="V71" i="1" s="1"/>
  <c r="O68" i="1"/>
  <c r="Q68" i="1" s="1"/>
  <c r="T68" i="1" s="1"/>
  <c r="V68" i="1" s="1"/>
  <c r="O67" i="1"/>
  <c r="Q67" i="1" s="1"/>
  <c r="T67" i="1" s="1"/>
  <c r="V67" i="1" s="1"/>
  <c r="O66" i="1"/>
  <c r="Q66" i="1" s="1"/>
  <c r="T66" i="1" s="1"/>
  <c r="V66" i="1" s="1"/>
  <c r="O65" i="1"/>
  <c r="Q65" i="1" s="1"/>
  <c r="T65" i="1" s="1"/>
  <c r="V65" i="1" s="1"/>
  <c r="O64" i="1"/>
  <c r="Q64" i="1" s="1"/>
  <c r="T64" i="1" s="1"/>
  <c r="V64" i="1" s="1"/>
  <c r="O63" i="1"/>
  <c r="Q63" i="1" s="1"/>
  <c r="T63" i="1" s="1"/>
  <c r="V63" i="1" s="1"/>
  <c r="O62" i="1"/>
  <c r="Q62" i="1" s="1"/>
  <c r="T62" i="1" s="1"/>
  <c r="V62" i="1" s="1"/>
  <c r="O61" i="1"/>
  <c r="Q61" i="1" s="1"/>
  <c r="T61" i="1" s="1"/>
  <c r="V61" i="1" s="1"/>
  <c r="O60" i="1"/>
  <c r="Q60" i="1" s="1"/>
  <c r="T60" i="1" s="1"/>
  <c r="V60" i="1" s="1"/>
  <c r="O59" i="1"/>
  <c r="O57" i="1"/>
  <c r="Q57" i="1" s="1"/>
  <c r="T57" i="1" s="1"/>
  <c r="V57" i="1" s="1"/>
  <c r="O56" i="1"/>
  <c r="Q56" i="1" s="1"/>
  <c r="T56" i="1" s="1"/>
  <c r="V56" i="1" s="1"/>
  <c r="O55" i="1"/>
  <c r="O54" i="1"/>
  <c r="O53" i="1"/>
  <c r="O52" i="1"/>
  <c r="O51" i="1"/>
  <c r="O50" i="1"/>
  <c r="O48" i="1"/>
  <c r="O47" i="1"/>
  <c r="O91" i="1"/>
  <c r="Q91" i="1" s="1"/>
  <c r="T91" i="1" s="1"/>
  <c r="V91" i="1" s="1"/>
  <c r="O90" i="1"/>
  <c r="Q90" i="1" s="1"/>
  <c r="T90" i="1" s="1"/>
  <c r="V90" i="1" s="1"/>
  <c r="O89" i="1"/>
  <c r="Q89" i="1" s="1"/>
  <c r="T89" i="1" s="1"/>
  <c r="V89" i="1" s="1"/>
  <c r="O88" i="1"/>
  <c r="Q88" i="1" s="1"/>
  <c r="T88" i="1" s="1"/>
  <c r="V88" i="1" s="1"/>
  <c r="O87" i="1"/>
  <c r="Q87" i="1" s="1"/>
  <c r="T87" i="1" s="1"/>
  <c r="V87" i="1" s="1"/>
  <c r="O86" i="1"/>
  <c r="Q86" i="1" s="1"/>
  <c r="T86" i="1" s="1"/>
  <c r="V86" i="1" s="1"/>
  <c r="O85" i="1"/>
  <c r="Q85" i="1" s="1"/>
  <c r="T85" i="1" s="1"/>
  <c r="V85" i="1" s="1"/>
  <c r="O84" i="1"/>
  <c r="Q84" i="1" s="1"/>
  <c r="T84" i="1" s="1"/>
  <c r="V84" i="1" s="1"/>
  <c r="O100" i="1"/>
  <c r="Q100" i="1" s="1"/>
  <c r="T100" i="1" s="1"/>
  <c r="V100" i="1" s="1"/>
  <c r="O99" i="1"/>
  <c r="Q99" i="1" s="1"/>
  <c r="T99" i="1" s="1"/>
  <c r="V99" i="1" s="1"/>
  <c r="O98" i="1"/>
  <c r="Q98" i="1" s="1"/>
  <c r="T98" i="1" s="1"/>
  <c r="V98" i="1" s="1"/>
  <c r="O97" i="1"/>
  <c r="Q97" i="1" s="1"/>
  <c r="T97" i="1" s="1"/>
  <c r="V97" i="1" s="1"/>
  <c r="O96" i="1"/>
  <c r="Q96" i="1" s="1"/>
  <c r="T96" i="1" s="1"/>
  <c r="V96" i="1" s="1"/>
  <c r="O95" i="1"/>
  <c r="Q95" i="1" s="1"/>
  <c r="T95" i="1" s="1"/>
  <c r="V95" i="1" s="1"/>
  <c r="O94" i="1"/>
  <c r="Q94" i="1" s="1"/>
  <c r="T94" i="1" s="1"/>
  <c r="V94" i="1" s="1"/>
  <c r="O108" i="1"/>
  <c r="Q108" i="1" s="1"/>
  <c r="T108" i="1" s="1"/>
  <c r="V108" i="1" s="1"/>
  <c r="O107" i="1"/>
  <c r="Q107" i="1" s="1"/>
  <c r="T107" i="1" s="1"/>
  <c r="V107" i="1" s="1"/>
  <c r="N105" i="1"/>
  <c r="N104" i="1"/>
  <c r="N82" i="1"/>
  <c r="N103" i="1" s="1"/>
  <c r="W100" i="1" l="1"/>
  <c r="U368" i="2"/>
  <c r="X7" i="3"/>
  <c r="W7" i="3"/>
  <c r="Y7" i="3" s="1"/>
  <c r="V92" i="1"/>
  <c r="T92" i="1"/>
  <c r="T104" i="1" s="1"/>
  <c r="V104" i="1" s="1"/>
  <c r="T101" i="1"/>
  <c r="R233" i="2"/>
  <c r="U234" i="2"/>
  <c r="P205" i="2"/>
  <c r="R211" i="2"/>
  <c r="P281" i="2"/>
  <c r="R283" i="2"/>
  <c r="R427" i="2"/>
  <c r="P410" i="2"/>
  <c r="P176" i="2"/>
  <c r="R176" i="2" s="1"/>
  <c r="U176" i="2" s="1"/>
  <c r="W176" i="2" s="1"/>
  <c r="R178" i="2"/>
  <c r="U178" i="2" s="1"/>
  <c r="P8" i="3"/>
  <c r="N106" i="1"/>
  <c r="P233" i="2"/>
  <c r="R36" i="3"/>
  <c r="R40" i="3" s="1"/>
  <c r="R42" i="3" s="1"/>
  <c r="R26" i="3"/>
  <c r="R368" i="2"/>
  <c r="P368" i="2"/>
  <c r="Q101" i="1"/>
  <c r="Q105" i="1" s="1"/>
  <c r="Q92" i="1"/>
  <c r="Q104" i="1" s="1"/>
  <c r="O46" i="1"/>
  <c r="Q55" i="1"/>
  <c r="O92" i="1"/>
  <c r="O101" i="1"/>
  <c r="O45" i="1"/>
  <c r="O44" i="1"/>
  <c r="O43" i="1"/>
  <c r="O42" i="1"/>
  <c r="O41" i="1"/>
  <c r="O40" i="1"/>
  <c r="O38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Q16" i="1" s="1"/>
  <c r="T16" i="1" s="1"/>
  <c r="V16" i="1" s="1"/>
  <c r="O15" i="1"/>
  <c r="Q15" i="1" s="1"/>
  <c r="T15" i="1" s="1"/>
  <c r="V15" i="1" s="1"/>
  <c r="O14" i="1"/>
  <c r="Q14" i="1" s="1"/>
  <c r="T14" i="1" s="1"/>
  <c r="V14" i="1" s="1"/>
  <c r="O13" i="1"/>
  <c r="Q13" i="1" s="1"/>
  <c r="T13" i="1" s="1"/>
  <c r="V13" i="1" s="1"/>
  <c r="O12" i="1"/>
  <c r="Q12" i="1" s="1"/>
  <c r="T12" i="1" s="1"/>
  <c r="V12" i="1" s="1"/>
  <c r="O11" i="1"/>
  <c r="Q11" i="1" s="1"/>
  <c r="T11" i="1" s="1"/>
  <c r="V11" i="1" s="1"/>
  <c r="O10" i="1"/>
  <c r="Q10" i="1" s="1"/>
  <c r="T10" i="1" s="1"/>
  <c r="V10" i="1" s="1"/>
  <c r="O9" i="1"/>
  <c r="Q9" i="1" s="1"/>
  <c r="T9" i="1" s="1"/>
  <c r="V9" i="1" s="1"/>
  <c r="O8" i="1"/>
  <c r="Q8" i="1" s="1"/>
  <c r="T8" i="1" s="1"/>
  <c r="V8" i="1" s="1"/>
  <c r="O7" i="1"/>
  <c r="Q7" i="1" s="1"/>
  <c r="T7" i="1" s="1"/>
  <c r="V7" i="1" s="1"/>
  <c r="O6" i="1"/>
  <c r="Q6" i="1" s="1"/>
  <c r="T6" i="1" s="1"/>
  <c r="V6" i="1" s="1"/>
  <c r="W6" i="1" s="1"/>
  <c r="T105" i="1" l="1"/>
  <c r="V105" i="1" s="1"/>
  <c r="V101" i="1"/>
  <c r="W101" i="1" s="1"/>
  <c r="U233" i="2"/>
  <c r="W235" i="2"/>
  <c r="W233" i="2" s="1"/>
  <c r="T5" i="1"/>
  <c r="V5" i="1" s="1"/>
  <c r="R281" i="2"/>
  <c r="U283" i="2"/>
  <c r="R205" i="2"/>
  <c r="U211" i="2"/>
  <c r="R410" i="2"/>
  <c r="U410" i="2" s="1"/>
  <c r="U427" i="2"/>
  <c r="W427" i="2" s="1"/>
  <c r="W410" i="2" s="1"/>
  <c r="Q46" i="1"/>
  <c r="T55" i="1"/>
  <c r="V55" i="1" s="1"/>
  <c r="P22" i="3"/>
  <c r="N24" i="3"/>
  <c r="N41" i="3" s="1"/>
  <c r="N42" i="3" s="1"/>
  <c r="N19" i="3"/>
  <c r="M490" i="2"/>
  <c r="M465" i="2"/>
  <c r="M463" i="2"/>
  <c r="M459" i="2"/>
  <c r="P460" i="2" s="1"/>
  <c r="R460" i="2" s="1"/>
  <c r="U459" i="2" s="1"/>
  <c r="W459" i="2" s="1"/>
  <c r="M458" i="2"/>
  <c r="P458" i="2" s="1"/>
  <c r="R458" i="2" s="1"/>
  <c r="M435" i="2"/>
  <c r="M430" i="2"/>
  <c r="M427" i="2"/>
  <c r="M406" i="2"/>
  <c r="P406" i="2" s="1"/>
  <c r="R406" i="2" s="1"/>
  <c r="M400" i="2"/>
  <c r="M401" i="2"/>
  <c r="M402" i="2"/>
  <c r="M403" i="2"/>
  <c r="M404" i="2"/>
  <c r="M405" i="2"/>
  <c r="M407" i="2"/>
  <c r="P407" i="2" s="1"/>
  <c r="M408" i="2"/>
  <c r="M399" i="2"/>
  <c r="M398" i="2"/>
  <c r="M375" i="2"/>
  <c r="M370" i="2"/>
  <c r="M211" i="2"/>
  <c r="M259" i="2"/>
  <c r="M260" i="2"/>
  <c r="P260" i="2" s="1"/>
  <c r="R260" i="2" s="1"/>
  <c r="U260" i="2" s="1"/>
  <c r="M234" i="2"/>
  <c r="M301" i="2"/>
  <c r="M282" i="2"/>
  <c r="M284" i="2"/>
  <c r="M283" i="2"/>
  <c r="M212" i="2"/>
  <c r="M178" i="2"/>
  <c r="M174" i="2"/>
  <c r="M172" i="2" s="1"/>
  <c r="P172" i="2" s="1"/>
  <c r="R172" i="2" s="1"/>
  <c r="U172" i="2" s="1"/>
  <c r="W172" i="2" s="1"/>
  <c r="M135" i="2"/>
  <c r="P135" i="2" s="1"/>
  <c r="M106" i="2"/>
  <c r="P106" i="2" s="1"/>
  <c r="M70" i="2"/>
  <c r="M36" i="2"/>
  <c r="M92" i="2"/>
  <c r="P92" i="2" s="1"/>
  <c r="M84" i="2"/>
  <c r="M81" i="2"/>
  <c r="M61" i="2"/>
  <c r="M48" i="2"/>
  <c r="M101" i="1"/>
  <c r="M105" i="1" s="1"/>
  <c r="O105" i="1" s="1"/>
  <c r="M92" i="1"/>
  <c r="M104" i="1" s="1"/>
  <c r="O104" i="1" s="1"/>
  <c r="M46" i="1"/>
  <c r="M17" i="1"/>
  <c r="O17" i="1" s="1"/>
  <c r="M5" i="1"/>
  <c r="O5" i="1" s="1"/>
  <c r="Q5" i="1" s="1"/>
  <c r="O32" i="3"/>
  <c r="M31" i="3"/>
  <c r="O31" i="3" s="1"/>
  <c r="Q31" i="3" s="1"/>
  <c r="S31" i="3" s="1"/>
  <c r="V31" i="3" s="1"/>
  <c r="X31" i="3" s="1"/>
  <c r="M30" i="3"/>
  <c r="O30" i="3" s="1"/>
  <c r="Q30" i="3" s="1"/>
  <c r="S30" i="3" s="1"/>
  <c r="V30" i="3" s="1"/>
  <c r="X30" i="3" s="1"/>
  <c r="M9" i="3"/>
  <c r="M23" i="3" s="1"/>
  <c r="V46" i="1" l="1"/>
  <c r="W55" i="1"/>
  <c r="W46" i="1" s="1"/>
  <c r="W5" i="1"/>
  <c r="W105" i="1"/>
  <c r="U254" i="2"/>
  <c r="W260" i="2"/>
  <c r="W254" i="2" s="1"/>
  <c r="U205" i="2"/>
  <c r="W211" i="2"/>
  <c r="W205" i="2" s="1"/>
  <c r="U281" i="2"/>
  <c r="W281" i="2" s="1"/>
  <c r="W283" i="2"/>
  <c r="T46" i="1"/>
  <c r="R392" i="2"/>
  <c r="U406" i="2"/>
  <c r="R479" i="2"/>
  <c r="R484" i="2" s="1"/>
  <c r="U458" i="2"/>
  <c r="M281" i="2"/>
  <c r="M254" i="2"/>
  <c r="P254" i="2" s="1"/>
  <c r="P6" i="2"/>
  <c r="R92" i="2"/>
  <c r="N26" i="3"/>
  <c r="P479" i="2"/>
  <c r="P488" i="2" s="1"/>
  <c r="P134" i="2"/>
  <c r="R134" i="2" s="1"/>
  <c r="U134" i="2" s="1"/>
  <c r="W134" i="2" s="1"/>
  <c r="R135" i="2"/>
  <c r="U135" i="2" s="1"/>
  <c r="W135" i="2" s="1"/>
  <c r="P93" i="2"/>
  <c r="R106" i="2"/>
  <c r="P392" i="2"/>
  <c r="M410" i="2"/>
  <c r="M134" i="2"/>
  <c r="M6" i="2"/>
  <c r="N109" i="1"/>
  <c r="M37" i="3"/>
  <c r="O9" i="3"/>
  <c r="Q9" i="3" s="1"/>
  <c r="S9" i="3" s="1"/>
  <c r="V9" i="3" s="1"/>
  <c r="M82" i="1"/>
  <c r="M103" i="1" s="1"/>
  <c r="L492" i="2"/>
  <c r="M481" i="2"/>
  <c r="M479" i="2"/>
  <c r="M488" i="2" s="1"/>
  <c r="L456" i="2"/>
  <c r="M392" i="2"/>
  <c r="M441" i="2"/>
  <c r="M387" i="2"/>
  <c r="M377" i="2"/>
  <c r="M368" i="2"/>
  <c r="M366" i="2"/>
  <c r="M343" i="2"/>
  <c r="M339" i="2"/>
  <c r="M325" i="2"/>
  <c r="M322" i="2"/>
  <c r="M311" i="2"/>
  <c r="M290" i="2"/>
  <c r="M285" i="2"/>
  <c r="M275" i="2"/>
  <c r="M268" i="2"/>
  <c r="M250" i="2"/>
  <c r="M233" i="2"/>
  <c r="M205" i="2"/>
  <c r="M188" i="2"/>
  <c r="M176" i="2"/>
  <c r="M161" i="2"/>
  <c r="M145" i="2"/>
  <c r="M136" i="2"/>
  <c r="M123" i="2"/>
  <c r="M107" i="2"/>
  <c r="M93" i="2"/>
  <c r="V23" i="3" l="1"/>
  <c r="X9" i="3"/>
  <c r="R488" i="2"/>
  <c r="U479" i="2"/>
  <c r="W479" i="2" s="1"/>
  <c r="W484" i="2" s="1"/>
  <c r="W458" i="2"/>
  <c r="U392" i="2"/>
  <c r="W406" i="2"/>
  <c r="M484" i="2"/>
  <c r="R6" i="2"/>
  <c r="U6" i="2" s="1"/>
  <c r="W6" i="2" s="1"/>
  <c r="U92" i="2"/>
  <c r="W92" i="2" s="1"/>
  <c r="R93" i="2"/>
  <c r="U93" i="2" s="1"/>
  <c r="U106" i="2"/>
  <c r="W106" i="2" s="1"/>
  <c r="R254" i="2"/>
  <c r="P360" i="2"/>
  <c r="P486" i="2" s="1"/>
  <c r="M360" i="2"/>
  <c r="M106" i="1"/>
  <c r="O8" i="3"/>
  <c r="P484" i="2"/>
  <c r="O82" i="1"/>
  <c r="M456" i="2"/>
  <c r="E5" i="1"/>
  <c r="F5" i="1"/>
  <c r="G5" i="1"/>
  <c r="H5" i="1"/>
  <c r="I5" i="1"/>
  <c r="J5" i="1"/>
  <c r="E17" i="1"/>
  <c r="F17" i="1"/>
  <c r="G17" i="1"/>
  <c r="H17" i="1"/>
  <c r="I17" i="1"/>
  <c r="J17" i="1"/>
  <c r="E46" i="1"/>
  <c r="F46" i="1"/>
  <c r="G46" i="1"/>
  <c r="H46" i="1"/>
  <c r="I46" i="1"/>
  <c r="J46" i="1"/>
  <c r="E92" i="1"/>
  <c r="E104" i="1" s="1"/>
  <c r="F92" i="1"/>
  <c r="F104" i="1" s="1"/>
  <c r="G92" i="1"/>
  <c r="G104" i="1" s="1"/>
  <c r="H92" i="1"/>
  <c r="H104" i="1" s="1"/>
  <c r="I92" i="1"/>
  <c r="I104" i="1" s="1"/>
  <c r="J92" i="1"/>
  <c r="J104" i="1" s="1"/>
  <c r="E101" i="1"/>
  <c r="E105" i="1" s="1"/>
  <c r="F101" i="1"/>
  <c r="F105" i="1" s="1"/>
  <c r="G101" i="1"/>
  <c r="G105" i="1" s="1"/>
  <c r="H101" i="1"/>
  <c r="H105" i="1" s="1"/>
  <c r="I101" i="1"/>
  <c r="I105" i="1" s="1"/>
  <c r="J101" i="1"/>
  <c r="J105" i="1" s="1"/>
  <c r="R360" i="2" l="1"/>
  <c r="R486" i="2" s="1"/>
  <c r="V37" i="3"/>
  <c r="X37" i="3" s="1"/>
  <c r="X23" i="3"/>
  <c r="U484" i="2"/>
  <c r="U488" i="2"/>
  <c r="W488" i="2" s="1"/>
  <c r="U456" i="2"/>
  <c r="U487" i="2" s="1"/>
  <c r="W487" i="2" s="1"/>
  <c r="W392" i="2"/>
  <c r="W456" i="2" s="1"/>
  <c r="U360" i="2"/>
  <c r="W93" i="2"/>
  <c r="I106" i="1"/>
  <c r="Q82" i="1"/>
  <c r="O103" i="1"/>
  <c r="O106" i="1" s="1"/>
  <c r="Q8" i="3"/>
  <c r="S8" i="3" s="1"/>
  <c r="V8" i="3" s="1"/>
  <c r="X8" i="3" s="1"/>
  <c r="M486" i="2"/>
  <c r="M109" i="1"/>
  <c r="O109" i="1" s="1"/>
  <c r="M487" i="2"/>
  <c r="P456" i="2"/>
  <c r="O488" i="2"/>
  <c r="G82" i="1"/>
  <c r="G106" i="1" s="1"/>
  <c r="G109" i="1" s="1"/>
  <c r="E82" i="1"/>
  <c r="E106" i="1" s="1"/>
  <c r="E109" i="1" s="1"/>
  <c r="J82" i="1"/>
  <c r="F82" i="1"/>
  <c r="H82" i="1"/>
  <c r="F106" i="1"/>
  <c r="F109" i="1" s="1"/>
  <c r="I82" i="1"/>
  <c r="K30" i="3"/>
  <c r="K9" i="3"/>
  <c r="K23" i="3" s="1"/>
  <c r="K32" i="3"/>
  <c r="J489" i="2"/>
  <c r="K18" i="3" s="1"/>
  <c r="J479" i="2"/>
  <c r="J484" i="2" s="1"/>
  <c r="U486" i="2" l="1"/>
  <c r="W486" i="2" s="1"/>
  <c r="W360" i="2"/>
  <c r="W492" i="2"/>
  <c r="Q103" i="1"/>
  <c r="Q106" i="1" s="1"/>
  <c r="Q109" i="1" s="1"/>
  <c r="T82" i="1"/>
  <c r="H103" i="1"/>
  <c r="P487" i="2"/>
  <c r="P492" i="2" s="1"/>
  <c r="R456" i="2"/>
  <c r="R487" i="2" s="1"/>
  <c r="R492" i="2" s="1"/>
  <c r="U492" i="2" s="1"/>
  <c r="J103" i="1"/>
  <c r="M492" i="2"/>
  <c r="O492" i="2"/>
  <c r="P11" i="3"/>
  <c r="K37" i="3"/>
  <c r="I109" i="1"/>
  <c r="J488" i="2"/>
  <c r="K11" i="3" s="1"/>
  <c r="K25" i="3" s="1"/>
  <c r="K39" i="3" s="1"/>
  <c r="J368" i="2"/>
  <c r="J366" i="2"/>
  <c r="J490" i="2" s="1"/>
  <c r="K31" i="3" s="1"/>
  <c r="J410" i="2"/>
  <c r="J188" i="2"/>
  <c r="T103" i="1" l="1"/>
  <c r="V82" i="1"/>
  <c r="T106" i="1"/>
  <c r="V103" i="1"/>
  <c r="V106" i="1" s="1"/>
  <c r="V109" i="1" s="1"/>
  <c r="J106" i="1"/>
  <c r="J109" i="1" s="1"/>
  <c r="K8" i="3"/>
  <c r="H106" i="1"/>
  <c r="H109" i="1" s="1"/>
  <c r="I8" i="3"/>
  <c r="P25" i="3"/>
  <c r="P26" i="3" s="1"/>
  <c r="P12" i="3"/>
  <c r="P36" i="3"/>
  <c r="P40" i="3" s="1"/>
  <c r="J456" i="2"/>
  <c r="J487" i="2" s="1"/>
  <c r="K17" i="3" s="1"/>
  <c r="J343" i="2"/>
  <c r="J339" i="2"/>
  <c r="J325" i="2"/>
  <c r="J322" i="2"/>
  <c r="J311" i="2"/>
  <c r="J301" i="2"/>
  <c r="J290" i="2"/>
  <c r="J275" i="2"/>
  <c r="J268" i="2"/>
  <c r="J254" i="2"/>
  <c r="J250" i="2"/>
  <c r="J233" i="2"/>
  <c r="J205" i="2"/>
  <c r="J176" i="2"/>
  <c r="J172" i="2"/>
  <c r="J161" i="2"/>
  <c r="J212" i="2"/>
  <c r="J145" i="2"/>
  <c r="J136" i="2"/>
  <c r="J134" i="2"/>
  <c r="J107" i="2"/>
  <c r="J93" i="2"/>
  <c r="W103" i="1" l="1"/>
  <c r="W82" i="1"/>
  <c r="T109" i="1"/>
  <c r="J6" i="2"/>
  <c r="W106" i="1" l="1"/>
  <c r="W109" i="1"/>
  <c r="J360" i="2"/>
  <c r="J486" i="2" s="1"/>
  <c r="P39" i="3"/>
  <c r="P41" i="3" s="1"/>
  <c r="P42" i="3" s="1"/>
  <c r="J30" i="3"/>
  <c r="L30" i="3" s="1"/>
  <c r="I481" i="2"/>
  <c r="I479" i="2"/>
  <c r="I488" i="2" s="1"/>
  <c r="K479" i="2"/>
  <c r="K441" i="2"/>
  <c r="I410" i="2"/>
  <c r="K410" i="2"/>
  <c r="K392" i="2"/>
  <c r="K387" i="2"/>
  <c r="I377" i="2"/>
  <c r="K377" i="2"/>
  <c r="I368" i="2"/>
  <c r="K368" i="2"/>
  <c r="I366" i="2"/>
  <c r="K366" i="2"/>
  <c r="I339" i="2"/>
  <c r="I337" i="2"/>
  <c r="I325" i="2" s="1"/>
  <c r="I322" i="2"/>
  <c r="I311" i="2"/>
  <c r="I301" i="2"/>
  <c r="I290" i="2"/>
  <c r="I285" i="2"/>
  <c r="I281" i="2"/>
  <c r="I275" i="2"/>
  <c r="I268" i="2"/>
  <c r="I254" i="2"/>
  <c r="I250" i="2"/>
  <c r="I233" i="2"/>
  <c r="I212" i="2"/>
  <c r="I205" i="2"/>
  <c r="I188" i="2"/>
  <c r="I176" i="2"/>
  <c r="I172" i="2"/>
  <c r="I161" i="2"/>
  <c r="I145" i="2"/>
  <c r="I134" i="2"/>
  <c r="I123" i="2"/>
  <c r="I121" i="2"/>
  <c r="I107" i="2"/>
  <c r="I93" i="2"/>
  <c r="I6" i="2"/>
  <c r="K343" i="2"/>
  <c r="K339" i="2"/>
  <c r="K337" i="2"/>
  <c r="K325" i="2"/>
  <c r="K322" i="2"/>
  <c r="K311" i="2"/>
  <c r="K301" i="2"/>
  <c r="E301" i="2"/>
  <c r="F301" i="2"/>
  <c r="G301" i="2"/>
  <c r="H301" i="2"/>
  <c r="N301" i="2"/>
  <c r="N302" i="2"/>
  <c r="N303" i="2"/>
  <c r="N304" i="2"/>
  <c r="N306" i="2"/>
  <c r="N307" i="2"/>
  <c r="N308" i="2"/>
  <c r="N309" i="2"/>
  <c r="N310" i="2"/>
  <c r="E311" i="2"/>
  <c r="F311" i="2"/>
  <c r="G311" i="2"/>
  <c r="H311" i="2"/>
  <c r="N311" i="2"/>
  <c r="E322" i="2"/>
  <c r="F322" i="2"/>
  <c r="G322" i="2"/>
  <c r="H322" i="2"/>
  <c r="N322" i="2"/>
  <c r="E325" i="2"/>
  <c r="F325" i="2"/>
  <c r="H325" i="2"/>
  <c r="N325" i="2"/>
  <c r="E337" i="2"/>
  <c r="F337" i="2"/>
  <c r="G337" i="2"/>
  <c r="G325" i="2" s="1"/>
  <c r="N337" i="2"/>
  <c r="E339" i="2"/>
  <c r="F339" i="2"/>
  <c r="G339" i="2"/>
  <c r="H339" i="2"/>
  <c r="N339" i="2"/>
  <c r="H343" i="2"/>
  <c r="N343" i="2"/>
  <c r="K290" i="2"/>
  <c r="K285" i="2"/>
  <c r="K281" i="2"/>
  <c r="K275" i="2"/>
  <c r="K268" i="2"/>
  <c r="K254" i="2"/>
  <c r="K250" i="2"/>
  <c r="K233" i="2"/>
  <c r="K205" i="2"/>
  <c r="K188" i="2"/>
  <c r="K176" i="2"/>
  <c r="K172" i="2"/>
  <c r="K161" i="2"/>
  <c r="K145" i="2"/>
  <c r="K136" i="2"/>
  <c r="K134" i="2"/>
  <c r="K123" i="2"/>
  <c r="K121" i="2"/>
  <c r="K107" i="2"/>
  <c r="K93" i="2"/>
  <c r="K6" i="2"/>
  <c r="K101" i="1"/>
  <c r="K105" i="1" s="1"/>
  <c r="M29" i="3" s="1"/>
  <c r="K92" i="1"/>
  <c r="K104" i="1" s="1"/>
  <c r="M15" i="3" s="1"/>
  <c r="K15" i="3"/>
  <c r="K19" i="3" s="1"/>
  <c r="K46" i="1"/>
  <c r="K17" i="1"/>
  <c r="K5" i="1"/>
  <c r="I489" i="2" l="1"/>
  <c r="I484" i="2"/>
  <c r="K488" i="2"/>
  <c r="M11" i="3" s="1"/>
  <c r="O11" i="3" s="1"/>
  <c r="Q11" i="3" s="1"/>
  <c r="S11" i="3" s="1"/>
  <c r="K484" i="2"/>
  <c r="J492" i="2"/>
  <c r="K10" i="3"/>
  <c r="K24" i="3" s="1"/>
  <c r="K360" i="2"/>
  <c r="K486" i="2" s="1"/>
  <c r="I360" i="2"/>
  <c r="I486" i="2" s="1"/>
  <c r="O15" i="3"/>
  <c r="Q15" i="3" s="1"/>
  <c r="S15" i="3" s="1"/>
  <c r="V15" i="3" s="1"/>
  <c r="X15" i="3" s="1"/>
  <c r="O29" i="3"/>
  <c r="M33" i="3"/>
  <c r="M25" i="3"/>
  <c r="M39" i="3" s="1"/>
  <c r="K456" i="2"/>
  <c r="K487" i="2" s="1"/>
  <c r="M17" i="3" s="1"/>
  <c r="K82" i="1"/>
  <c r="K103" i="1" s="1"/>
  <c r="K29" i="3"/>
  <c r="K33" i="3" s="1"/>
  <c r="S25" i="3" l="1"/>
  <c r="V11" i="3"/>
  <c r="V22" i="3"/>
  <c r="X22" i="3" s="1"/>
  <c r="L8" i="3"/>
  <c r="K106" i="1"/>
  <c r="K109" i="1" s="1"/>
  <c r="M8" i="3"/>
  <c r="O33" i="3"/>
  <c r="Q29" i="3"/>
  <c r="O17" i="3"/>
  <c r="Q17" i="3" s="1"/>
  <c r="S17" i="3" s="1"/>
  <c r="M19" i="3"/>
  <c r="K492" i="2"/>
  <c r="M10" i="3"/>
  <c r="O10" i="3" s="1"/>
  <c r="Q10" i="3" s="1"/>
  <c r="S10" i="3" s="1"/>
  <c r="V10" i="3" s="1"/>
  <c r="X10" i="3" s="1"/>
  <c r="K38" i="3"/>
  <c r="K41" i="3" s="1"/>
  <c r="V25" i="3" l="1"/>
  <c r="X11" i="3"/>
  <c r="X12" i="3" s="1"/>
  <c r="S19" i="3"/>
  <c r="V17" i="3"/>
  <c r="V12" i="3"/>
  <c r="S24" i="3"/>
  <c r="S12" i="3"/>
  <c r="Q33" i="3"/>
  <c r="S29" i="3"/>
  <c r="O19" i="3"/>
  <c r="Q19" i="3" s="1"/>
  <c r="M22" i="3"/>
  <c r="M36" i="3" s="1"/>
  <c r="M40" i="3" s="1"/>
  <c r="M24" i="3"/>
  <c r="M12" i="3"/>
  <c r="V39" i="3" l="1"/>
  <c r="X39" i="3" s="1"/>
  <c r="X25" i="3"/>
  <c r="V19" i="3"/>
  <c r="X17" i="3"/>
  <c r="X19" i="3" s="1"/>
  <c r="S33" i="3"/>
  <c r="V29" i="3"/>
  <c r="X29" i="3" s="1"/>
  <c r="X33" i="3" s="1"/>
  <c r="V24" i="3"/>
  <c r="X24" i="3" s="1"/>
  <c r="O12" i="3"/>
  <c r="Q12" i="3" s="1"/>
  <c r="M38" i="3"/>
  <c r="M41" i="3" s="1"/>
  <c r="M42" i="3" s="1"/>
  <c r="M26" i="3"/>
  <c r="K22" i="3"/>
  <c r="K12" i="3"/>
  <c r="N257" i="2"/>
  <c r="N489" i="2"/>
  <c r="N366" i="2"/>
  <c r="N490" i="2" s="1"/>
  <c r="N285" i="2"/>
  <c r="N281" i="2"/>
  <c r="N275" i="2"/>
  <c r="N268" i="2"/>
  <c r="N250" i="2"/>
  <c r="N205" i="2"/>
  <c r="N188" i="2"/>
  <c r="N172" i="2"/>
  <c r="N161" i="2"/>
  <c r="N123" i="2"/>
  <c r="N121" i="2"/>
  <c r="N107" i="2"/>
  <c r="N93" i="2"/>
  <c r="N135" i="2"/>
  <c r="N143" i="2"/>
  <c r="N144" i="2"/>
  <c r="X26" i="3" l="1"/>
  <c r="V38" i="3"/>
  <c r="V26" i="3"/>
  <c r="V33" i="3"/>
  <c r="V36" i="3"/>
  <c r="K36" i="3"/>
  <c r="K40" i="3" s="1"/>
  <c r="K42" i="3" s="1"/>
  <c r="K26" i="3"/>
  <c r="N136" i="2"/>
  <c r="N290" i="2"/>
  <c r="N264" i="2"/>
  <c r="N475" i="2"/>
  <c r="N479" i="2" s="1"/>
  <c r="N92" i="2"/>
  <c r="N379" i="2"/>
  <c r="N377" i="2" s="1"/>
  <c r="B457" i="2"/>
  <c r="N410" i="2"/>
  <c r="N387" i="2"/>
  <c r="N368" i="2"/>
  <c r="V40" i="3" l="1"/>
  <c r="X36" i="3"/>
  <c r="X40" i="3" s="1"/>
  <c r="V41" i="3"/>
  <c r="X38" i="3"/>
  <c r="X41" i="3" s="1"/>
  <c r="N488" i="2"/>
  <c r="N484" i="2"/>
  <c r="N212" i="2"/>
  <c r="N491" i="2"/>
  <c r="V42" i="3" l="1"/>
  <c r="N177" i="2"/>
  <c r="N158" i="2"/>
  <c r="N260" i="2"/>
  <c r="N87" i="2"/>
  <c r="N407" i="2"/>
  <c r="N392" i="2" s="1"/>
  <c r="N88" i="2"/>
  <c r="N86" i="2"/>
  <c r="N6" i="2" l="1"/>
  <c r="N254" i="2"/>
  <c r="F31" i="3" l="1"/>
  <c r="I30" i="3"/>
  <c r="G30" i="3"/>
  <c r="F29" i="3"/>
  <c r="O18" i="3"/>
  <c r="F17" i="3"/>
  <c r="F15" i="3"/>
  <c r="F10" i="3"/>
  <c r="O37" i="3"/>
  <c r="L9" i="3"/>
  <c r="L37" i="3" s="1"/>
  <c r="I9" i="3"/>
  <c r="H9" i="3"/>
  <c r="G9" i="3"/>
  <c r="G23" i="3" s="1"/>
  <c r="F8" i="3"/>
  <c r="Y491" i="2"/>
  <c r="E489" i="2"/>
  <c r="H481" i="2"/>
  <c r="G481" i="2"/>
  <c r="H479" i="2"/>
  <c r="H488" i="2" s="1"/>
  <c r="I11" i="3" s="1"/>
  <c r="G479" i="2"/>
  <c r="G488" i="2" s="1"/>
  <c r="H11" i="3" s="1"/>
  <c r="J11" i="3" s="1"/>
  <c r="F479" i="2"/>
  <c r="E479" i="2"/>
  <c r="N441" i="2"/>
  <c r="F441" i="2"/>
  <c r="E441" i="2"/>
  <c r="H410" i="2"/>
  <c r="G410" i="2"/>
  <c r="F410" i="2"/>
  <c r="E410" i="2"/>
  <c r="H392" i="2"/>
  <c r="F392" i="2"/>
  <c r="E392" i="2"/>
  <c r="H387" i="2"/>
  <c r="G387" i="2"/>
  <c r="F387" i="2"/>
  <c r="E387" i="2"/>
  <c r="H377" i="2"/>
  <c r="G377" i="2"/>
  <c r="F377" i="2"/>
  <c r="H368" i="2"/>
  <c r="G368" i="2"/>
  <c r="F368" i="2"/>
  <c r="E368" i="2"/>
  <c r="H366" i="2"/>
  <c r="I31" i="3" s="1"/>
  <c r="G366" i="2"/>
  <c r="H31" i="3" s="1"/>
  <c r="J31" i="3" s="1"/>
  <c r="F366" i="2"/>
  <c r="E366" i="2"/>
  <c r="E31" i="3" s="1"/>
  <c r="H290" i="2"/>
  <c r="G290" i="2"/>
  <c r="F290" i="2"/>
  <c r="E290" i="2"/>
  <c r="H285" i="2"/>
  <c r="G285" i="2"/>
  <c r="F285" i="2"/>
  <c r="E285" i="2"/>
  <c r="H281" i="2"/>
  <c r="G281" i="2"/>
  <c r="F281" i="2"/>
  <c r="E281" i="2"/>
  <c r="H275" i="2"/>
  <c r="G275" i="2"/>
  <c r="F275" i="2"/>
  <c r="E275" i="2"/>
  <c r="H268" i="2"/>
  <c r="G268" i="2"/>
  <c r="F268" i="2"/>
  <c r="E268" i="2"/>
  <c r="H254" i="2"/>
  <c r="G254" i="2"/>
  <c r="F254" i="2"/>
  <c r="E254" i="2"/>
  <c r="H250" i="2"/>
  <c r="G250" i="2"/>
  <c r="F250" i="2"/>
  <c r="E250" i="2"/>
  <c r="N233" i="2"/>
  <c r="G233" i="2"/>
  <c r="F233" i="2"/>
  <c r="E233" i="2"/>
  <c r="H212" i="2"/>
  <c r="G212" i="2"/>
  <c r="F212" i="2"/>
  <c r="E212" i="2"/>
  <c r="H205" i="2"/>
  <c r="G205" i="2"/>
  <c r="F205" i="2"/>
  <c r="E205" i="2"/>
  <c r="H188" i="2"/>
  <c r="G188" i="2"/>
  <c r="F188" i="2"/>
  <c r="E188" i="2"/>
  <c r="N176" i="2"/>
  <c r="H176" i="2"/>
  <c r="G176" i="2"/>
  <c r="F176" i="2"/>
  <c r="E176" i="2"/>
  <c r="H172" i="2"/>
  <c r="G172" i="2"/>
  <c r="F172" i="2"/>
  <c r="E172" i="2"/>
  <c r="H161" i="2"/>
  <c r="G161" i="2"/>
  <c r="F161" i="2"/>
  <c r="E161" i="2"/>
  <c r="N145" i="2"/>
  <c r="H145" i="2"/>
  <c r="G145" i="2"/>
  <c r="F145" i="2"/>
  <c r="E145" i="2"/>
  <c r="F136" i="2"/>
  <c r="N134" i="2"/>
  <c r="H134" i="2"/>
  <c r="G134" i="2"/>
  <c r="F134" i="2"/>
  <c r="E134" i="2"/>
  <c r="G123" i="2"/>
  <c r="F123" i="2"/>
  <c r="E123" i="2"/>
  <c r="H121" i="2"/>
  <c r="G121" i="2"/>
  <c r="E121" i="2"/>
  <c r="H107" i="2"/>
  <c r="G107" i="2"/>
  <c r="F107" i="2"/>
  <c r="E107" i="2"/>
  <c r="H93" i="2"/>
  <c r="G93" i="2"/>
  <c r="F93" i="2"/>
  <c r="E93" i="2"/>
  <c r="H6" i="2"/>
  <c r="G6" i="2"/>
  <c r="F6" i="2"/>
  <c r="E6" i="2"/>
  <c r="I29" i="3"/>
  <c r="H29" i="3"/>
  <c r="J29" i="3" s="1"/>
  <c r="L29" i="3" s="1"/>
  <c r="G29" i="3"/>
  <c r="E29" i="3"/>
  <c r="I15" i="3"/>
  <c r="H15" i="3"/>
  <c r="J15" i="3" s="1"/>
  <c r="G15" i="3"/>
  <c r="E15" i="3"/>
  <c r="N360" i="2" l="1"/>
  <c r="H360" i="2"/>
  <c r="N456" i="2"/>
  <c r="N487" i="2" s="1"/>
  <c r="I37" i="3"/>
  <c r="H37" i="3"/>
  <c r="J9" i="3"/>
  <c r="J37" i="3" s="1"/>
  <c r="F360" i="2"/>
  <c r="F486" i="2" s="1"/>
  <c r="G10" i="3" s="1"/>
  <c r="H486" i="2"/>
  <c r="E360" i="2"/>
  <c r="E486" i="2" s="1"/>
  <c r="G360" i="2"/>
  <c r="G486" i="2" s="1"/>
  <c r="L15" i="3"/>
  <c r="F484" i="2"/>
  <c r="F488" i="2" s="1"/>
  <c r="G11" i="3" s="1"/>
  <c r="G25" i="3" s="1"/>
  <c r="G39" i="3" s="1"/>
  <c r="G484" i="2"/>
  <c r="E488" i="2"/>
  <c r="E484" i="2"/>
  <c r="L11" i="3"/>
  <c r="L25" i="3" s="1"/>
  <c r="H484" i="2"/>
  <c r="L33" i="3"/>
  <c r="I33" i="3"/>
  <c r="F24" i="3"/>
  <c r="F41" i="3" s="1"/>
  <c r="G37" i="3"/>
  <c r="H23" i="3"/>
  <c r="F456" i="2"/>
  <c r="F487" i="2" s="1"/>
  <c r="G17" i="3" s="1"/>
  <c r="G19" i="3" s="1"/>
  <c r="F19" i="3"/>
  <c r="E456" i="2"/>
  <c r="E487" i="2" s="1"/>
  <c r="E17" i="3" s="1"/>
  <c r="E19" i="3" s="1"/>
  <c r="H33" i="3"/>
  <c r="J33" i="3"/>
  <c r="G456" i="2"/>
  <c r="G487" i="2" s="1"/>
  <c r="H17" i="3" s="1"/>
  <c r="G489" i="2"/>
  <c r="F33" i="3"/>
  <c r="H39" i="3"/>
  <c r="H25" i="3"/>
  <c r="G31" i="3"/>
  <c r="G33" i="3" s="1"/>
  <c r="H456" i="2"/>
  <c r="H487" i="2" s="1"/>
  <c r="I17" i="3" s="1"/>
  <c r="I19" i="3" s="1"/>
  <c r="I456" i="2"/>
  <c r="I39" i="3"/>
  <c r="I25" i="3"/>
  <c r="O39" i="3"/>
  <c r="O25" i="3"/>
  <c r="Q25" i="3" s="1"/>
  <c r="Q39" i="3" s="1"/>
  <c r="S39" i="3" s="1"/>
  <c r="J25" i="3"/>
  <c r="J39" i="3"/>
  <c r="E33" i="3"/>
  <c r="F40" i="3"/>
  <c r="F22" i="3"/>
  <c r="F12" i="3"/>
  <c r="I23" i="3"/>
  <c r="L23" i="3"/>
  <c r="O23" i="3"/>
  <c r="Q23" i="3" s="1"/>
  <c r="Q37" i="3" l="1"/>
  <c r="S37" i="3" s="1"/>
  <c r="S23" i="3"/>
  <c r="J23" i="3"/>
  <c r="E8" i="3"/>
  <c r="E22" i="3" s="1"/>
  <c r="I22" i="3"/>
  <c r="I487" i="2"/>
  <c r="I492" i="2" s="1"/>
  <c r="H19" i="3"/>
  <c r="J17" i="3"/>
  <c r="J19" i="3" s="1"/>
  <c r="G492" i="2"/>
  <c r="F26" i="3"/>
  <c r="L39" i="3"/>
  <c r="N486" i="2"/>
  <c r="I10" i="3"/>
  <c r="I38" i="3" s="1"/>
  <c r="I41" i="3" s="1"/>
  <c r="H492" i="2"/>
  <c r="J36" i="3"/>
  <c r="J40" i="3" s="1"/>
  <c r="O22" i="3"/>
  <c r="Q22" i="3" s="1"/>
  <c r="S22" i="3" s="1"/>
  <c r="S26" i="3" s="1"/>
  <c r="F42" i="3"/>
  <c r="F492" i="2"/>
  <c r="G24" i="3"/>
  <c r="G38" i="3" s="1"/>
  <c r="G41" i="3" s="1"/>
  <c r="H10" i="3"/>
  <c r="L36" i="3"/>
  <c r="L40" i="3" s="1"/>
  <c r="L22" i="3"/>
  <c r="E10" i="3"/>
  <c r="E492" i="2"/>
  <c r="Q36" i="3" l="1"/>
  <c r="I36" i="3"/>
  <c r="I40" i="3" s="1"/>
  <c r="E12" i="3"/>
  <c r="H8" i="3"/>
  <c r="H12" i="3" s="1"/>
  <c r="G8" i="3"/>
  <c r="H24" i="3"/>
  <c r="H38" i="3" s="1"/>
  <c r="H41" i="3" s="1"/>
  <c r="J10" i="3"/>
  <c r="L17" i="3"/>
  <c r="L19" i="3" s="1"/>
  <c r="I24" i="3"/>
  <c r="I26" i="3" s="1"/>
  <c r="I12" i="3"/>
  <c r="N492" i="2"/>
  <c r="L10" i="3"/>
  <c r="J22" i="3"/>
  <c r="O36" i="3"/>
  <c r="O40" i="3" s="1"/>
  <c r="E41" i="3"/>
  <c r="E24" i="3"/>
  <c r="E26" i="3" s="1"/>
  <c r="E40" i="3"/>
  <c r="I42" i="3"/>
  <c r="Q40" i="3" l="1"/>
  <c r="S40" i="3" s="1"/>
  <c r="S36" i="3"/>
  <c r="G12" i="3"/>
  <c r="G22" i="3"/>
  <c r="H36" i="3"/>
  <c r="H40" i="3" s="1"/>
  <c r="H42" i="3" s="1"/>
  <c r="H22" i="3"/>
  <c r="H26" i="3" s="1"/>
  <c r="J12" i="3"/>
  <c r="J24" i="3"/>
  <c r="J26" i="3" s="1"/>
  <c r="J38" i="3"/>
  <c r="J41" i="3" s="1"/>
  <c r="J42" i="3" s="1"/>
  <c r="O24" i="3"/>
  <c r="O38" i="3"/>
  <c r="O41" i="3" s="1"/>
  <c r="O42" i="3" s="1"/>
  <c r="L24" i="3"/>
  <c r="L26" i="3" s="1"/>
  <c r="L12" i="3"/>
  <c r="L38" i="3"/>
  <c r="L41" i="3" s="1"/>
  <c r="L42" i="3" s="1"/>
  <c r="E42" i="3"/>
  <c r="O26" i="3" l="1"/>
  <c r="Q24" i="3"/>
  <c r="G36" i="3"/>
  <c r="G40" i="3" s="1"/>
  <c r="G42" i="3" s="1"/>
  <c r="G26" i="3"/>
  <c r="Q38" i="3" l="1"/>
  <c r="Q26" i="3"/>
  <c r="Q41" i="3" l="1"/>
  <c r="S38" i="3"/>
  <c r="Q42" i="3" l="1"/>
  <c r="S41" i="3"/>
  <c r="S42" i="3" s="1"/>
</calcChain>
</file>

<file path=xl/sharedStrings.xml><?xml version="1.0" encoding="utf-8"?>
<sst xmlns="http://schemas.openxmlformats.org/spreadsheetml/2006/main" count="1118" uniqueCount="636">
  <si>
    <t>PRÍJMY</t>
  </si>
  <si>
    <t xml:space="preserve">Skutočné           plnenie za    rok    2019           </t>
  </si>
  <si>
    <t>Skutočné plnenie za        rok 2020</t>
  </si>
  <si>
    <t xml:space="preserve">Rozpočet na rok 2021 </t>
  </si>
  <si>
    <t>Skutočné plnenie za rok 2021</t>
  </si>
  <si>
    <t>Daňové príjmy</t>
  </si>
  <si>
    <t>Výnos dane z príjmov poukaz. samospráve</t>
  </si>
  <si>
    <t>Z pozemkov</t>
  </si>
  <si>
    <t>Z pozemkov - nedoplatky minulých rokov</t>
  </si>
  <si>
    <t>Zo stavieb</t>
  </si>
  <si>
    <t>Zo stavieb - nedoplatky minulých rokov</t>
  </si>
  <si>
    <t>Z bytov</t>
  </si>
  <si>
    <t>Za psa</t>
  </si>
  <si>
    <t>Za užívanie verejného priestranstva</t>
  </si>
  <si>
    <t>Za komunálne odpady</t>
  </si>
  <si>
    <t>Za komunálne odpady - nedoplatky minulých rokov</t>
  </si>
  <si>
    <t>Z úhrad za dobývací priestor</t>
  </si>
  <si>
    <t>Nedaňové príjmy</t>
  </si>
  <si>
    <t>Dividendy</t>
  </si>
  <si>
    <t>Z prenajatých pozemkov</t>
  </si>
  <si>
    <t>Z prenajatých pozemkov Poľovnícky revír</t>
  </si>
  <si>
    <t>Z prenajatých pozemkov - hroby</t>
  </si>
  <si>
    <t>Nájomné byty</t>
  </si>
  <si>
    <t xml:space="preserve"> - Dom smútku</t>
  </si>
  <si>
    <t xml:space="preserve"> - Zdrav. Stredisko</t>
  </si>
  <si>
    <t xml:space="preserve"> - Prenájom  kultúrneho domu </t>
  </si>
  <si>
    <t>Ostatné poplatky (správ.poplatky matrika, st.úrad, SHR, REGOB, rybár. lístky)</t>
  </si>
  <si>
    <t>Poplatky, pokuty</t>
  </si>
  <si>
    <t>Za predaj výrobkov, tovarov a služieb (vodné, stočné)</t>
  </si>
  <si>
    <t>Za vodné stočné - nedoplatky</t>
  </si>
  <si>
    <t xml:space="preserve">Príjem z predaja knih </t>
  </si>
  <si>
    <t xml:space="preserve">Za dodávku elektriny, plynu </t>
  </si>
  <si>
    <t xml:space="preserve">- refundácia Zdrav.stredisko </t>
  </si>
  <si>
    <t>Poplatok za vstup na pohrebisko</t>
  </si>
  <si>
    <t>Poplatok za reláciu v obecnom rozhlase</t>
  </si>
  <si>
    <t>Príjem z predaja železného šrotu</t>
  </si>
  <si>
    <t>Za znečistenie ovzdušia</t>
  </si>
  <si>
    <t>Z účtov finančného hospodárenia</t>
  </si>
  <si>
    <t>Z náhrad z poistného plnenia</t>
  </si>
  <si>
    <t>Z dobropisov - plyn, EE, voda</t>
  </si>
  <si>
    <t>Z vrátiek</t>
  </si>
  <si>
    <t>Iné príjmy</t>
  </si>
  <si>
    <t>Dotácie a granty</t>
  </si>
  <si>
    <t>ÚPSVaR – záškoláci, HN,RP,PnD, OP</t>
  </si>
  <si>
    <t>ÚPSVaR – podpora výchovy k stravovacím návykom dieťaťa ZŠsMŠ Markušovce</t>
  </si>
  <si>
    <t>ÚPSVaR – podpora výchovy k stravovacím návykom dieťaťa ŠpZŠ Markušovce</t>
  </si>
  <si>
    <t>ÚPSVaR – podpora výchovy k plneniu školských povinností  dieťaťa ZŠsMŠ Markušovce</t>
  </si>
  <si>
    <t>ÚPSVaR – podpora výchovy k plneniu školských povinností  dieťaťa ŠpZŠ Markušovce</t>
  </si>
  <si>
    <t>MPSVaR – finančný príspevok (humanita)</t>
  </si>
  <si>
    <t>Transfer pre školstvo</t>
  </si>
  <si>
    <t xml:space="preserve">MŚ - inklúzia </t>
  </si>
  <si>
    <t>Voľby, referendum</t>
  </si>
  <si>
    <t>Starostlivosť o vojnové hroby</t>
  </si>
  <si>
    <t>Matrika</t>
  </si>
  <si>
    <t>Hlásenie pobytu občanov a registra obyvateľstva</t>
  </si>
  <si>
    <t>Skladník CO</t>
  </si>
  <si>
    <t>Register adries</t>
  </si>
  <si>
    <t>Stavebný úrad + cestná doprava</t>
  </si>
  <si>
    <t>Životné prostredie</t>
  </si>
  <si>
    <t>1AC1</t>
  </si>
  <si>
    <t>MV  SR - dotácia pre TSP, TP  (ESF 85%)</t>
  </si>
  <si>
    <t>1AC2</t>
  </si>
  <si>
    <t>MV  SR - dotácia pre TSP, TP  (ŠR 15 %)</t>
  </si>
  <si>
    <t>MPSVaR - finančný príspevok/ Odmena pre TSP,TS</t>
  </si>
  <si>
    <t>MV / CO - COVID</t>
  </si>
  <si>
    <t>MV / Povodeň</t>
  </si>
  <si>
    <t xml:space="preserve">Sčítanie domov a bytov </t>
  </si>
  <si>
    <t>Dotácia pre DHZ</t>
  </si>
  <si>
    <t>ÚV SR-odborní pracovníci / nové KC</t>
  </si>
  <si>
    <t>MV / MRK-pitná voda (ext.manažment=6250,00 €,   verejné obstaravanie=2495,00 €)</t>
  </si>
  <si>
    <t>UPSVaR -fin.podpora TSP,SP</t>
  </si>
  <si>
    <t>Environmentálny fond</t>
  </si>
  <si>
    <t>Bežné príjmy spolu</t>
  </si>
  <si>
    <t xml:space="preserve"> </t>
  </si>
  <si>
    <t>Predaj pozemkov</t>
  </si>
  <si>
    <t>1AA1 1AA2</t>
  </si>
  <si>
    <t>Transfer : Výstavba MŠ v obci Markušovce</t>
  </si>
  <si>
    <t>1AA1    1AA2</t>
  </si>
  <si>
    <t>MŠ - zniženie energet.</t>
  </si>
  <si>
    <t>3AC1,3AC2</t>
  </si>
  <si>
    <t xml:space="preserve">KC - hnuteľné veci </t>
  </si>
  <si>
    <t>3AA2</t>
  </si>
  <si>
    <t xml:space="preserve">Výstavba Komunitného centra v obci Markušovce </t>
  </si>
  <si>
    <t>3AA1</t>
  </si>
  <si>
    <t>MV /MRK - pitná voda (stavebné práce 263088,29 €, stavebný dozor 3200,00 € projektová dokumentácia 7020,00 €)</t>
  </si>
  <si>
    <t>Kapitálové príjmy spolu</t>
  </si>
  <si>
    <t>Čerpanie z RF</t>
  </si>
  <si>
    <t>131I</t>
  </si>
  <si>
    <t>Zostatok prostriedkov z predch. rokov/ZŠsMŠ</t>
  </si>
  <si>
    <t>ZŠ zostatok prostriedkov z predch. rokov/stravovacie návyky</t>
  </si>
  <si>
    <t>Šp.ZŠ  zostatok prostriedkov z predch. rokov/stravovacie návyky</t>
  </si>
  <si>
    <t>Firma PROFIROB - zádržné</t>
  </si>
  <si>
    <t>Finančná zabezpeka</t>
  </si>
  <si>
    <t>Finančné zabezpeky na vyplatenie</t>
  </si>
  <si>
    <t>Finančné operácie spolu</t>
  </si>
  <si>
    <t>Kapitálový príjem / OcU</t>
  </si>
  <si>
    <t>Finančné operácie / OcÚ</t>
  </si>
  <si>
    <t>PRÍJMY   SPOLU :</t>
  </si>
  <si>
    <t xml:space="preserve">Vlastné príjmy ZŠ s MŠ </t>
  </si>
  <si>
    <t>Finančné operácie - Zostatok prostr. z predch.rokov ZŠsMŠ</t>
  </si>
  <si>
    <t>PRÍJMY obecný celok  SPOLU:</t>
  </si>
  <si>
    <t>VÝDAVKY</t>
  </si>
  <si>
    <t>Skutočné plnenie  za rok 2019</t>
  </si>
  <si>
    <t>Rozpočet na rok 2021 odsúhlasený OZ</t>
  </si>
  <si>
    <t>PROGRAM</t>
  </si>
  <si>
    <t>0111     Výdavky verejnej správy</t>
  </si>
  <si>
    <t xml:space="preserve">Mzda  </t>
  </si>
  <si>
    <t>1.1</t>
  </si>
  <si>
    <t>Osobné príplatky</t>
  </si>
  <si>
    <t>Príplatky za prácu nadčas</t>
  </si>
  <si>
    <t>Odvody do poisťovní (OcU+posl.+DoVP)</t>
  </si>
  <si>
    <t>Príspevok do doplnkových poistení</t>
  </si>
  <si>
    <t xml:space="preserve">Cestovné, ubytovanie, stravné </t>
  </si>
  <si>
    <t>3.3</t>
  </si>
  <si>
    <t>El. energia OcÚ, KD, garáž</t>
  </si>
  <si>
    <t>Plyn – OcÚ, KD, garáž</t>
  </si>
  <si>
    <t>Poštovné</t>
  </si>
  <si>
    <t>3.2.2</t>
  </si>
  <si>
    <t>SMS info pre občanov</t>
  </si>
  <si>
    <t>Telekomunikačné služby</t>
  </si>
  <si>
    <t>Komunikačná infraštruktúra- internet</t>
  </si>
  <si>
    <t>3.2.5</t>
  </si>
  <si>
    <t>Interiérové vybavenie:</t>
  </si>
  <si>
    <t>3.2.1</t>
  </si>
  <si>
    <t>Výpočtová technika</t>
  </si>
  <si>
    <t>Telekomunikačná technika</t>
  </si>
  <si>
    <t>Prevádzkové stroje, prístroje</t>
  </si>
  <si>
    <t>3.2.4</t>
  </si>
  <si>
    <t>Dochádzkový systém elektronický</t>
  </si>
  <si>
    <t>GPS auto FUSO</t>
  </si>
  <si>
    <t xml:space="preserve">Kancelárske potreby: </t>
  </si>
  <si>
    <t>Materiál, náhr. diely - dielňa</t>
  </si>
  <si>
    <t>Kvety, výzdoba</t>
  </si>
  <si>
    <t>Orientačné, supisné čísla</t>
  </si>
  <si>
    <t>Predpisové značenie OcÚ</t>
  </si>
  <si>
    <t>Čistiace a hygienické prostr.</t>
  </si>
  <si>
    <t>Knihy, časopisy, noviny</t>
  </si>
  <si>
    <t>Pracovné odevy, obuv</t>
  </si>
  <si>
    <t>Softvér</t>
  </si>
  <si>
    <t>Palivo ako zdroj energie-dielňa (buldozer, generátor, centrála, vib.doska)</t>
  </si>
  <si>
    <t>3.2.3</t>
  </si>
  <si>
    <t>Reprezentačné</t>
  </si>
  <si>
    <t>Reprezentačné poslanci</t>
  </si>
  <si>
    <t>3.1</t>
  </si>
  <si>
    <t>Licencia - VS SR  ročný prístup</t>
  </si>
  <si>
    <t>PHM – osobné a nákladné auta</t>
  </si>
  <si>
    <t xml:space="preserve">Mazivá, oleje, kvapaliny  </t>
  </si>
  <si>
    <t xml:space="preserve">Servis, údržba, opravy a výdavky </t>
  </si>
  <si>
    <t>Poistenie: povinné zmluvné, havarijné, úrazové poistenie</t>
  </si>
  <si>
    <t>Karty, známky, poplatky (dialničné poplatky, parkovacie karty, parkovné, zelené karty a pod.)</t>
  </si>
  <si>
    <t>Údržba výpočtovej techniky</t>
  </si>
  <si>
    <t>Údržba prevádzkov. strojov</t>
  </si>
  <si>
    <t>Údržba budov - objektov OCÚ</t>
  </si>
  <si>
    <t>Asanácia múr Odorínska cesta / Bocian</t>
  </si>
  <si>
    <t>Údržba Softvéru Dataland</t>
  </si>
  <si>
    <t>Údržba Softvéru Human – klasik (mzd.program)</t>
  </si>
  <si>
    <t>Prenájom pozemku SL.PF</t>
  </si>
  <si>
    <t>11.1</t>
  </si>
  <si>
    <t>Prenájom pozemku Urbariát</t>
  </si>
  <si>
    <t>Prenájom pozemku cintorín</t>
  </si>
  <si>
    <t>Prenájom kopírky</t>
  </si>
  <si>
    <t>Školenie pracovníkov OcÚ</t>
  </si>
  <si>
    <t>Konkurzy a súťaže (spracovanie súť. podkladov)</t>
  </si>
  <si>
    <t>1.2</t>
  </si>
  <si>
    <t>Propagácia, reklama a inzercia (web stranka)</t>
  </si>
  <si>
    <t>2.3 , 2.1</t>
  </si>
  <si>
    <t>Účtovnícke služby</t>
  </si>
  <si>
    <t>Revízie budov a zariadení</t>
  </si>
  <si>
    <t>Ostatné služby</t>
  </si>
  <si>
    <t xml:space="preserve">Advokátske, právne služby </t>
  </si>
  <si>
    <t xml:space="preserve">Výkony IT (zmluva Maršalek) </t>
  </si>
  <si>
    <t>Služby externého manažmentu</t>
  </si>
  <si>
    <t>Program rozvoja obce Markušovce</t>
  </si>
  <si>
    <t>Zdravotný dohľad</t>
  </si>
  <si>
    <t>5.1</t>
  </si>
  <si>
    <t>BP na ochranu os. Údajov</t>
  </si>
  <si>
    <t xml:space="preserve">Zabezpečovací systém </t>
  </si>
  <si>
    <t>Odchyt psov</t>
  </si>
  <si>
    <t>4.9</t>
  </si>
  <si>
    <t>Podklady prípravnej a projekt.dokumentácii (vyjadrenia a stanoviska Sl.telekom.a pod.)</t>
  </si>
  <si>
    <t>Lekárske prehliadky</t>
  </si>
  <si>
    <t xml:space="preserve">Poplatky </t>
  </si>
  <si>
    <t>Stravovanie</t>
  </si>
  <si>
    <t xml:space="preserve">Poistné budov(byty J 6 , byty Š-3, OcÚ, PO, ZS, TJ,KD) </t>
  </si>
  <si>
    <t>Povinný prídel do SF</t>
  </si>
  <si>
    <t>Odmeny poslancom OZ</t>
  </si>
  <si>
    <t>62.....</t>
  </si>
  <si>
    <t xml:space="preserve">Odvody do poisťovne </t>
  </si>
  <si>
    <t>Odmeny na dohodu pre obec</t>
  </si>
  <si>
    <t>Pokuty a penále</t>
  </si>
  <si>
    <t>Koncesionársky poplatok</t>
  </si>
  <si>
    <t>Príspevky podľa VZN č. 5 až 8</t>
  </si>
  <si>
    <t>4.8</t>
  </si>
  <si>
    <t>Finančný príspevok: VZN č. 9</t>
  </si>
  <si>
    <t>Na členské príspevky</t>
  </si>
  <si>
    <t>1.5</t>
  </si>
  <si>
    <t>Na odstupné starosta</t>
  </si>
  <si>
    <t>Odchodné + odvody</t>
  </si>
  <si>
    <t>Vratky strava škola</t>
  </si>
  <si>
    <t>0112     Finančná a rozpočtová oblasť</t>
  </si>
  <si>
    <t>Hlavný kontrolór - mzdy</t>
  </si>
  <si>
    <t>1.4</t>
  </si>
  <si>
    <t>Príplatok za prácu nadčas</t>
  </si>
  <si>
    <t>Odmeny</t>
  </si>
  <si>
    <t xml:space="preserve">Odvody  do poisťovní </t>
  </si>
  <si>
    <t xml:space="preserve"> Školenie</t>
  </si>
  <si>
    <t>Audítorské služby</t>
  </si>
  <si>
    <t>Poplatky banke VÚB, Dexia, OTP</t>
  </si>
  <si>
    <t>1.3</t>
  </si>
  <si>
    <t>Prídel do SF</t>
  </si>
  <si>
    <t>Zrážková daň / banka</t>
  </si>
  <si>
    <t>Združenie hl. kontrolórov – čl. pr.</t>
  </si>
  <si>
    <t>0133      MATRIKA  + REGOB</t>
  </si>
  <si>
    <t xml:space="preserve">Mzdy </t>
  </si>
  <si>
    <t>4.1</t>
  </si>
  <si>
    <t>Osobný príplatok</t>
  </si>
  <si>
    <t>Odvody</t>
  </si>
  <si>
    <t xml:space="preserve">Poštovné </t>
  </si>
  <si>
    <t>Školenie</t>
  </si>
  <si>
    <t>0133     REGOB</t>
  </si>
  <si>
    <t>SODB - sčítanie</t>
  </si>
  <si>
    <t>4.3</t>
  </si>
  <si>
    <t>0160     VOĽBY</t>
  </si>
  <si>
    <t>Poštovné služby</t>
  </si>
  <si>
    <t>4.7</t>
  </si>
  <si>
    <t>Všeobecný materiál</t>
  </si>
  <si>
    <t>Vlájka a štátny znak</t>
  </si>
  <si>
    <t>Palivo, mazivá, oleje</t>
  </si>
  <si>
    <t>Všeobecné služby</t>
  </si>
  <si>
    <t>Cestovné</t>
  </si>
  <si>
    <t>Odmeny členom a zapisovateľom VK</t>
  </si>
  <si>
    <t>Odmena za doručenie oznámenia o čase a mieste</t>
  </si>
  <si>
    <t>0170     Transakcie verejného dlhu</t>
  </si>
  <si>
    <t>Splácanie úrokov z úveru ŠFRB</t>
  </si>
  <si>
    <t>62....</t>
  </si>
  <si>
    <t>Materiál</t>
  </si>
  <si>
    <t>5.3</t>
  </si>
  <si>
    <t>Služby - šitie rúšok</t>
  </si>
  <si>
    <t>Špeciálne služby</t>
  </si>
  <si>
    <t>Všeobecné služby / DoVP</t>
  </si>
  <si>
    <t>Odmena skladníka / CO</t>
  </si>
  <si>
    <t>0320     Požiarna ochrana</t>
  </si>
  <si>
    <t>El. energia</t>
  </si>
  <si>
    <t>5.2</t>
  </si>
  <si>
    <t>Plyn</t>
  </si>
  <si>
    <t>Špeciálny materiál PO</t>
  </si>
  <si>
    <t>Špeciálny materiál PO/10 % spoluúčasť k dotácii</t>
  </si>
  <si>
    <t>PHM –  IVECO, motorka</t>
  </si>
  <si>
    <t xml:space="preserve">Servis a údržba </t>
  </si>
  <si>
    <t>Poistenie vozidiel</t>
  </si>
  <si>
    <t>Údržba prev. strojov</t>
  </si>
  <si>
    <t>Preteky, súťaže</t>
  </si>
  <si>
    <t>Všeobené služby:rev.has.p</t>
  </si>
  <si>
    <t>0443     Stavebný úrad, životné prostredie</t>
  </si>
  <si>
    <t xml:space="preserve">Mzdy  SÚ  + ŽP </t>
  </si>
  <si>
    <t>4.5</t>
  </si>
  <si>
    <t>Odvody do poisťovní</t>
  </si>
  <si>
    <t xml:space="preserve"> 0451      Cestná doprava</t>
  </si>
  <si>
    <t xml:space="preserve">Materiál </t>
  </si>
  <si>
    <t>7.1</t>
  </si>
  <si>
    <t>Prepravné a nájom dopravných prostriedkov</t>
  </si>
  <si>
    <t>2 000,00</t>
  </si>
  <si>
    <t>Údržba miestnej komunikácie +výmena DZ</t>
  </si>
  <si>
    <t xml:space="preserve">0510    Nakladanie s odpadmi </t>
  </si>
  <si>
    <t xml:space="preserve">Nákup  VOK (veľkoobjemový kontajner) </t>
  </si>
  <si>
    <t>6.1</t>
  </si>
  <si>
    <t>Nájomné odpadových nádob (7)</t>
  </si>
  <si>
    <t>Odvoz a likvidácia KO</t>
  </si>
  <si>
    <t>Odvoz a likvidácia KO/fin.pr. z AČ</t>
  </si>
  <si>
    <t>Poistenie (nové kompostéry)</t>
  </si>
  <si>
    <t>Príspevok SEZO</t>
  </si>
  <si>
    <t>6.2</t>
  </si>
  <si>
    <t>0520     Nakladanie s odpadovými vodami</t>
  </si>
  <si>
    <t>6.3</t>
  </si>
  <si>
    <t>Energia</t>
  </si>
  <si>
    <t>Materiál (čistiace prostriedky, materiál na údržbu, meradla - overenie a  pod.)</t>
  </si>
  <si>
    <t xml:space="preserve">Údržba čerpačky </t>
  </si>
  <si>
    <t xml:space="preserve">Školenie </t>
  </si>
  <si>
    <t>Servisné služby</t>
  </si>
  <si>
    <t>ČOV – rozbor odpadovej vody</t>
  </si>
  <si>
    <t>Poplatky</t>
  </si>
  <si>
    <t xml:space="preserve">0560     Verejná zeleň </t>
  </si>
  <si>
    <t>Materiál (lanka a pod.)</t>
  </si>
  <si>
    <t>11.3</t>
  </si>
  <si>
    <t>Sadenice, kvety výzdoba</t>
  </si>
  <si>
    <t>Pílenie stromov Hornádska, park, cintorín</t>
  </si>
  <si>
    <t>Palivo na verejnú zeleň</t>
  </si>
  <si>
    <t xml:space="preserve">Servis kosačiek </t>
  </si>
  <si>
    <t>Všeobecné služby - deratizácia</t>
  </si>
  <si>
    <t>620    MOS a podpora regionálnej a miestnej  zamestnanosti</t>
  </si>
  <si>
    <t>412/§50j</t>
  </si>
  <si>
    <t>13.4</t>
  </si>
  <si>
    <t>Mzdy</t>
  </si>
  <si>
    <t>Odvody/ 20 % vl.fin.pr.</t>
  </si>
  <si>
    <t>Mzdy - 80 % /4zam./</t>
  </si>
  <si>
    <t>62.</t>
  </si>
  <si>
    <t>620 / § 52, §54</t>
  </si>
  <si>
    <t>Náradie</t>
  </si>
  <si>
    <t>Prácovné odevy, obuv</t>
  </si>
  <si>
    <t>Poistenie</t>
  </si>
  <si>
    <t>Povinný prídel do sod. Fondu</t>
  </si>
  <si>
    <t>0630     Zásobovanie vodou</t>
  </si>
  <si>
    <t>11.5</t>
  </si>
  <si>
    <t xml:space="preserve">Odvody do poisťovní </t>
  </si>
  <si>
    <t>Materiál  /vodomery 400 KS + GO/</t>
  </si>
  <si>
    <t>Nájom pozemku VODOJEMY</t>
  </si>
  <si>
    <t>Spracovanie ver.obstaravania / pitná voda</t>
  </si>
  <si>
    <t xml:space="preserve">Ext. Manažment - pitná voda </t>
  </si>
  <si>
    <t>Rozbor  vody</t>
  </si>
  <si>
    <t>Povinný prídel do soc. fondu</t>
  </si>
  <si>
    <t>0640     Verejné osvetlenie</t>
  </si>
  <si>
    <t>11.2</t>
  </si>
  <si>
    <t>Údržba  VO</t>
  </si>
  <si>
    <t>0660     Správa bytov</t>
  </si>
  <si>
    <t>12.1, 12.2</t>
  </si>
  <si>
    <t>12.1</t>
  </si>
  <si>
    <t>Údržba - bytovky Školská /balkony</t>
  </si>
  <si>
    <t xml:space="preserve">Údržba – bytovky Školská </t>
  </si>
  <si>
    <t>3 000,00</t>
  </si>
  <si>
    <t>Údržba – bytovky Jareček</t>
  </si>
  <si>
    <t>12.2</t>
  </si>
  <si>
    <t>Parkovné miesta pri b.j. Školská</t>
  </si>
  <si>
    <t>0760     Zdravotné stredisko</t>
  </si>
  <si>
    <t>Energia – el. energia</t>
  </si>
  <si>
    <t>4.4</t>
  </si>
  <si>
    <t xml:space="preserve">                - plyn</t>
  </si>
  <si>
    <t>Údržba budovy , objektov</t>
  </si>
  <si>
    <t>Všeobecné služby/revízia</t>
  </si>
  <si>
    <t>Vrátenie príjmu z min. rokov</t>
  </si>
  <si>
    <t>0810    Rekreačné a športové služby</t>
  </si>
  <si>
    <t>Futbalové ihrisko - šatne (FO Slovan)  - el. energia</t>
  </si>
  <si>
    <t>9.1</t>
  </si>
  <si>
    <t xml:space="preserve"> Futbalové ihrisko -  materiál</t>
  </si>
  <si>
    <t>Práčka a sušička na ihrisko</t>
  </si>
  <si>
    <t>PHM - kosenie</t>
  </si>
  <si>
    <t>Športové akcie (mimo VZN)</t>
  </si>
  <si>
    <t>9.2</t>
  </si>
  <si>
    <t xml:space="preserve">08209    Ostatné kultúrne služby </t>
  </si>
  <si>
    <t>Ostatné kultúrne akcie</t>
  </si>
  <si>
    <t>10.1</t>
  </si>
  <si>
    <t>Uvedenie monografie</t>
  </si>
  <si>
    <t>Mesiac úcty k starším</t>
  </si>
  <si>
    <t>0830     Vysielacie a vydavateľské služby</t>
  </si>
  <si>
    <t>Údržba miestneho rozhlasu a ústredne</t>
  </si>
  <si>
    <t>4.6</t>
  </si>
  <si>
    <t>6.</t>
  </si>
  <si>
    <t>Revízia miestneho rozhlasu/5r.</t>
  </si>
  <si>
    <t>4,6</t>
  </si>
  <si>
    <t xml:space="preserve">Vydanie knihy obce </t>
  </si>
  <si>
    <t>0840     Náboženské a iné spoločenské služby</t>
  </si>
  <si>
    <t xml:space="preserve">Dom smútku - el. energia </t>
  </si>
  <si>
    <t>11.4</t>
  </si>
  <si>
    <t xml:space="preserve">Dom smútku - plyn </t>
  </si>
  <si>
    <t>Zakúpenie vozika, svetniky</t>
  </si>
  <si>
    <t>Materiál na údržbu  cintorína</t>
  </si>
  <si>
    <t>Údržba chladiarenského boxu</t>
  </si>
  <si>
    <t>Údržba kolumbária</t>
  </si>
  <si>
    <t>Údržba budovy DS</t>
  </si>
  <si>
    <t>Príspevok na pohreb</t>
  </si>
  <si>
    <t>Starostlivosť o vojnové hroby</t>
  </si>
  <si>
    <t>0911 MŠ  - inklúzia</t>
  </si>
  <si>
    <t>6..</t>
  </si>
  <si>
    <t>8.1.</t>
  </si>
  <si>
    <t>62..</t>
  </si>
  <si>
    <t>Príspevok do doplnkového poistenia</t>
  </si>
  <si>
    <t>3AC 1,3 A C2</t>
  </si>
  <si>
    <t>Odmena zam. mimo prac.pomeru</t>
  </si>
  <si>
    <t>0950 TSP + TP</t>
  </si>
  <si>
    <t>1AC1-2</t>
  </si>
  <si>
    <t>6...</t>
  </si>
  <si>
    <t>13.3</t>
  </si>
  <si>
    <t>1AC1-3</t>
  </si>
  <si>
    <t>62...</t>
  </si>
  <si>
    <t>Poskytnutie mimor.fin.podpory (mzdy+odvody TSP,SP)</t>
  </si>
  <si>
    <t>13,3</t>
  </si>
  <si>
    <t>Príspevok do  doplnkových dôchodkových poisťovní</t>
  </si>
  <si>
    <t>Ostatné výdavky</t>
  </si>
  <si>
    <t>1AC1-1AC2</t>
  </si>
  <si>
    <t>Režijne náklady</t>
  </si>
  <si>
    <t>KC - materiál ku kolaudácii</t>
  </si>
  <si>
    <t>10201     Opatrovateľská služba</t>
  </si>
  <si>
    <t>Príspevok  Závacký</t>
  </si>
  <si>
    <t>13.1.1</t>
  </si>
  <si>
    <t>Príspevok Katolíckej charite (OS)</t>
  </si>
  <si>
    <t>10405     Ďalšie dávky sociálneho zabezpečenia</t>
  </si>
  <si>
    <t>13.2</t>
  </si>
  <si>
    <t>Poplatok za prácu nadčas</t>
  </si>
  <si>
    <t>Humanitna výpomoc</t>
  </si>
  <si>
    <t>Osobitný príjemca - HN, RP, PND,</t>
  </si>
  <si>
    <t>1050     Dobrovoľnici</t>
  </si>
  <si>
    <t>10703     Ďalšie sociálne služby</t>
  </si>
  <si>
    <t>Náhrady/hmotná núdza ŠpZŠ (školské potreby)</t>
  </si>
  <si>
    <t>Náhrady/hmotná núdza ŠpZŠ (obedové balíčky)</t>
  </si>
  <si>
    <t>1090    Komunitné centrum / nové</t>
  </si>
  <si>
    <t>13.5</t>
  </si>
  <si>
    <t xml:space="preserve">62... </t>
  </si>
  <si>
    <t>Mzdy - kurič/strážnik</t>
  </si>
  <si>
    <t>Odvody - kurič/strážnik</t>
  </si>
  <si>
    <t>KC - teplo / peletky</t>
  </si>
  <si>
    <t>Čistenie žumpy</t>
  </si>
  <si>
    <t>Revízia komína</t>
  </si>
  <si>
    <t xml:space="preserve">Bežné výdavky s p o l u </t>
  </si>
  <si>
    <t>Splácanie úveru pr ŚFRB 3x8 b.j.</t>
  </si>
  <si>
    <t xml:space="preserve">Finančná zabezpeka - vrátenie </t>
  </si>
  <si>
    <t>Finančné operácie</t>
  </si>
  <si>
    <t>Nákup pozemkov  a nehmotných aktivít</t>
  </si>
  <si>
    <t>Nákup pozemku Brezová</t>
  </si>
  <si>
    <t xml:space="preserve">Nákup pozemkov  </t>
  </si>
  <si>
    <t>Nákup pozemkov  pre IBV</t>
  </si>
  <si>
    <t>Nová MŠ - softvér 95 %</t>
  </si>
  <si>
    <t>8.1</t>
  </si>
  <si>
    <t>Nová MŠ - softvér 5 %</t>
  </si>
  <si>
    <t>Územný plán</t>
  </si>
  <si>
    <t>Nákup prevádzkových strojov, prístrojov, zariadení</t>
  </si>
  <si>
    <t xml:space="preserve">MŠ - interierové vybavenie </t>
  </si>
  <si>
    <t>8.4</t>
  </si>
  <si>
    <t>KC - výpočtová technika</t>
  </si>
  <si>
    <t>KC - prevádzkové stroje, prístr.zariade.</t>
  </si>
  <si>
    <t>MŠ - prevádzkové stroje, prístroje kuchyne</t>
  </si>
  <si>
    <t>8.4.</t>
  </si>
  <si>
    <t>41,3AB1,3AB2</t>
  </si>
  <si>
    <t>Nákup komposterov</t>
  </si>
  <si>
    <t>OcÚ - dochádzkový systém</t>
  </si>
  <si>
    <t>Nákup dopravných prostriedkov</t>
  </si>
  <si>
    <t>Osobný automobil</t>
  </si>
  <si>
    <t>Vysokozdvižná plošina</t>
  </si>
  <si>
    <t>3.2.3.</t>
  </si>
  <si>
    <t>Prípravná a projektová dokumentácia</t>
  </si>
  <si>
    <t>0111</t>
  </si>
  <si>
    <t>Príprava a projektová dokumentácia</t>
  </si>
  <si>
    <t>0911</t>
  </si>
  <si>
    <t xml:space="preserve">PD prístavba ZŠ kontajnerová škola                               </t>
  </si>
  <si>
    <t>PD - Zníženie energet. náročnosti objektu MŠ v obci Markušovce</t>
  </si>
  <si>
    <t>0640</t>
  </si>
  <si>
    <t>PD verejné osvetlenie</t>
  </si>
  <si>
    <t>PD čerpacia stanica MŠ Jareček</t>
  </si>
  <si>
    <t>0520</t>
  </si>
  <si>
    <t>PD Komenského kanál daždová voda</t>
  </si>
  <si>
    <t>0630</t>
  </si>
  <si>
    <t>PD Vodovod SJN</t>
  </si>
  <si>
    <t xml:space="preserve">PD vodovod </t>
  </si>
  <si>
    <t>PD vodovod za Odorinskou</t>
  </si>
  <si>
    <t>0451</t>
  </si>
  <si>
    <t>2 000,00                                                                                                         2 000,00</t>
  </si>
  <si>
    <t>PD –  miestne komunikácia Banicka</t>
  </si>
  <si>
    <t xml:space="preserve">PD –  miestne komunikácia Sv.J.Nepomuckého - Roztocká kolónia </t>
  </si>
  <si>
    <t>Multifunkčné ihrisko - Jareček</t>
  </si>
  <si>
    <t>Realizácia nových stavieb</t>
  </si>
  <si>
    <t>0810</t>
  </si>
  <si>
    <t>ČOV a KANALIZÁCIA  Markušovce / finančné operácie</t>
  </si>
  <si>
    <t xml:space="preserve">ĆOV a KANALIZÁCIA Markušovce - III. etapa </t>
  </si>
  <si>
    <t>ČOV a kanalizácia stavebný dozor</t>
  </si>
  <si>
    <t>Domové čerpacie stanice 2 ks ul. Pod horou</t>
  </si>
  <si>
    <t>Kanalizácia Za tehelňou</t>
  </si>
  <si>
    <t>ČOV a KANALIZÁCIA Markušovce II. etapa</t>
  </si>
  <si>
    <t>Kanalizácia Sv.J. Nepomuckého/časť Hamrisko</t>
  </si>
  <si>
    <t>Vodovod - napojenie  rod. domov  č. 392, 388, 370, 216</t>
  </si>
  <si>
    <t>Vodovod Hamrisko - Sv. J. Nepomuckého - výzva</t>
  </si>
  <si>
    <t>Vodovod Odorínska cesta</t>
  </si>
  <si>
    <t>Vodovod Železničná ulica (Štofan) - výzva</t>
  </si>
  <si>
    <t>Verejné osvetlenie Podhradová, Michalská</t>
  </si>
  <si>
    <t>1AA1  1AA2</t>
  </si>
  <si>
    <t>Výstavba MŠ v obci Markušovce</t>
  </si>
  <si>
    <t>Výstavba MŠ v obci Markušovce - vlastné zdroje</t>
  </si>
  <si>
    <t>Výstavba MŠ v obci Markušovce, neopravnené výdavky</t>
  </si>
  <si>
    <t>Výstavba detského ihriska pri MŠ / EU 85 %</t>
  </si>
  <si>
    <t>Výstavba detského ihriska pri MŠ / ŠR 10 %</t>
  </si>
  <si>
    <t>Výstavba detského ihriska pri MŠ / vlastné zdroje</t>
  </si>
  <si>
    <t>Kanalizačná prípojka pri novostavbe MŠ v Markušovciach</t>
  </si>
  <si>
    <t>8,1</t>
  </si>
  <si>
    <t>ČS pri novostavbe MŠ v Markušovciach</t>
  </si>
  <si>
    <t>3AA1   +    3AA2</t>
  </si>
  <si>
    <t>0950</t>
  </si>
  <si>
    <t xml:space="preserve">Výstavba KC v obci Markušovce                         328 270,60 € z toho:                                  - stavba - 314830,00 €                                                   - samostatné hnuteľé  veci a súbory hnuteľšných veci     13 440,60 €       </t>
  </si>
  <si>
    <t>KC - samostatné hnuteľné  veci a súbory hnuteľných veci</t>
  </si>
  <si>
    <t>Rekonštrukcia a modernizácia</t>
  </si>
  <si>
    <t>MŠ - zníženie energet. Náročn.</t>
  </si>
  <si>
    <t>MŠ - zníženie energet. Náročn. (5%  spoluúčasť - 8 698,37 €,  neopravnené výdavky  12000 €)</t>
  </si>
  <si>
    <t>0840</t>
  </si>
  <si>
    <t>Schody ku kostolu a chodníky</t>
  </si>
  <si>
    <t>0320</t>
  </si>
  <si>
    <t>Čiastočná rekonštrukcia PZ</t>
  </si>
  <si>
    <t>Rekonštrukcia a modernizácia chodníka ul. Sv. J. Nepomuckého:         - dláždený  úsek (časť ul. Michalská)    - asfaltový úsek (+výmena vodovodného potruba)</t>
  </si>
  <si>
    <t>7.3</t>
  </si>
  <si>
    <t>Údržba PZ (5% spoluúčasť 1500 €,údržb PZ vl. Fin. pr. 25915,62 €, neopravnené výdavky 5784,38 €)</t>
  </si>
  <si>
    <t>kamerový systém komunitne</t>
  </si>
  <si>
    <t>kamerový systém PZ</t>
  </si>
  <si>
    <t>Rekonštrukcia miestnej komunikácie  Sv.J.Nepomucého - Roztocká kolonia</t>
  </si>
  <si>
    <t xml:space="preserve">Rekonštrukcia miestnej komunikácie  - Banická ulica </t>
  </si>
  <si>
    <t>Kapitálové výdavky</t>
  </si>
  <si>
    <t>Výdavky bežné ZŠ s MŠ – prenesené kompetencie  - normatívne</t>
  </si>
  <si>
    <t>Výdavky bežné ZŠ s MŠ – prenesené kompetencie - vzdelávacie poukazy</t>
  </si>
  <si>
    <t>Výdavky bežné ZŠ s MŠ – prenesené kompetencie-na žiakov  soc. Znevyhodených</t>
  </si>
  <si>
    <t>Príspevok na učebnice</t>
  </si>
  <si>
    <t>ZŠ s MŠ - odchodné</t>
  </si>
  <si>
    <t>Výdavky bežné  MŠ – vzdelávanie</t>
  </si>
  <si>
    <t>Školské stravovanie</t>
  </si>
  <si>
    <t>ZŠ s MŠ – originálne kompetencie</t>
  </si>
  <si>
    <t>ZŠ s MŠ – originálne kompetencie - navýšenie (ušlá mzda riaditeľka ZŠ s MŠ)</t>
  </si>
  <si>
    <t>ZŠ - nevyč. FP z predch. r.</t>
  </si>
  <si>
    <t>Základná škola - čerpanie z príjmov ZŠ</t>
  </si>
  <si>
    <t>ZŠ - príjmy</t>
  </si>
  <si>
    <t>ZŠ s MŚ poplatky</t>
  </si>
  <si>
    <t>Projekt: Podpora udržania zamestnanosti v MŠ</t>
  </si>
  <si>
    <t>Projekt inkluzívny model vzdelávania</t>
  </si>
  <si>
    <t>Rozvojové projekty  - predškolaci MŠ</t>
  </si>
  <si>
    <t>Rozvojové projekty  - účelové prostriedky ZŠ</t>
  </si>
  <si>
    <t>Projekt: Pomocný vychovávateľ pre MŠ</t>
  </si>
  <si>
    <t>MŠ - príspevok na špecifika</t>
  </si>
  <si>
    <t>Školské pomôcky hmotná núdza</t>
  </si>
  <si>
    <t>ZŠ s MŠ - bežné výdavky</t>
  </si>
  <si>
    <t>Plocha na parkovisku/2021</t>
  </si>
  <si>
    <t>ZŠ s MŠ -kapitálové výdavky</t>
  </si>
  <si>
    <t>ZŠ s MŠ – Výdavky spolu</t>
  </si>
  <si>
    <t>Výdavky bežné / OcÚ</t>
  </si>
  <si>
    <t>Výdavky kapitálové / OcÚ</t>
  </si>
  <si>
    <t>Bežné  výdavky / ZŠ s MŠ</t>
  </si>
  <si>
    <t>Kapitálové výdavky / ZŠ s MŚ</t>
  </si>
  <si>
    <t>VÝDAVKY  Obecný celok spolu v EUR</t>
  </si>
  <si>
    <t xml:space="preserve">Skutočnné plnenie za rok 2019       </t>
  </si>
  <si>
    <t>Rozpočet na rok 2020</t>
  </si>
  <si>
    <t>Bežný rozpočet</t>
  </si>
  <si>
    <t>€</t>
  </si>
  <si>
    <t>Bežné príjmy / OcÚ</t>
  </si>
  <si>
    <t>Bežné príjmy / ZŠ s MŠ</t>
  </si>
  <si>
    <t>Bežné výdavky / OcÚ</t>
  </si>
  <si>
    <t>Bežné výdavky / ZŠsMŠ</t>
  </si>
  <si>
    <t>Prebytok/schodok bežného rozpočtu</t>
  </si>
  <si>
    <t>Kapitálový rozpočet</t>
  </si>
  <si>
    <t>Kapitálové príjmy / OcÚ</t>
  </si>
  <si>
    <t>Kapitálové príjmy / ZŠ s MŠ</t>
  </si>
  <si>
    <t>Kapitálové výdavky  / OcÚ</t>
  </si>
  <si>
    <t>Kapitálové výdavky / ZŠ s MŠ</t>
  </si>
  <si>
    <r>
      <rPr>
        <b/>
        <sz val="9"/>
        <color theme="1"/>
        <rFont val="Times New Roman"/>
        <family val="1"/>
        <charset val="238"/>
      </rPr>
      <t>Prebytok/schodok  kapitálového</t>
    </r>
    <r>
      <rPr>
        <b/>
        <sz val="10"/>
        <color theme="1"/>
        <rFont val="Times New Roman"/>
        <family val="1"/>
        <charset val="238"/>
      </rPr>
      <t xml:space="preserve"> rozpočtu</t>
    </r>
  </si>
  <si>
    <t xml:space="preserve">Obec spolu - bez finančných operácii </t>
  </si>
  <si>
    <t>Príjem spolu / OcÚ  (BP + KP)</t>
  </si>
  <si>
    <t>Príjem spolu / ZŠ s MŠ  (BP + KP)</t>
  </si>
  <si>
    <t>Výdaj spolu / OcÚ (BP + KP)</t>
  </si>
  <si>
    <t>Výdaj spolu / ZŠ s MŠ (BP + KP)</t>
  </si>
  <si>
    <t xml:space="preserve">Prebytok/schodok </t>
  </si>
  <si>
    <t>Finančné operácie:</t>
  </si>
  <si>
    <t>Finančné operácie OcÚ  -  príjmy</t>
  </si>
  <si>
    <t>Finančné operácie  ZŠ s MŠ -  príjmy</t>
  </si>
  <si>
    <t>Finančné operácie OcÚ -  výdavky</t>
  </si>
  <si>
    <t>Finančné operácie  ZŠ s MŠ -  výdavky</t>
  </si>
  <si>
    <t>Rozdiel finančných operácii</t>
  </si>
  <si>
    <t>Obec celkom (BR+KR+FO)</t>
  </si>
  <si>
    <t xml:space="preserve">Príjmy OcÚ </t>
  </si>
  <si>
    <t>Príjmy ZŠ s MŠ</t>
  </si>
  <si>
    <t>Výdavky OcÚ</t>
  </si>
  <si>
    <t>Výdavky ZŠ s MŠ</t>
  </si>
  <si>
    <t>Príjmy  obec           celkom</t>
  </si>
  <si>
    <t>Výdavky  obec        celkom</t>
  </si>
  <si>
    <t>Štúdia,  expertízy, posúdky/Brezová statický posudok</t>
  </si>
  <si>
    <r>
      <t>PD –  mies</t>
    </r>
    <r>
      <rPr>
        <sz val="9"/>
        <rFont val="Times New Roman"/>
        <family val="1"/>
        <charset val="238"/>
      </rPr>
      <t>tna</t>
    </r>
    <r>
      <rPr>
        <sz val="9"/>
        <color theme="1"/>
        <rFont val="Times New Roman"/>
        <family val="1"/>
        <charset val="238"/>
      </rPr>
      <t xml:space="preserve"> komunikácia</t>
    </r>
    <r>
      <rPr>
        <strike/>
        <sz val="9"/>
        <color rgb="FFFF0000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 xml:space="preserve"> Pod horou</t>
    </r>
  </si>
  <si>
    <t>Schválený rozpočet na rok 2022</t>
  </si>
  <si>
    <t>Rozpočet po 1.zmene</t>
  </si>
  <si>
    <t>MV SR majetkovoprávne vysporiadanie pozemkov</t>
  </si>
  <si>
    <t>Vysporiadanie pozemkov</t>
  </si>
  <si>
    <t>PD - dopravné značenie v obci</t>
  </si>
  <si>
    <t>Neoprávnené výdavky-financovanie</t>
  </si>
  <si>
    <t>Telekomunikačná technika - fotopasce</t>
  </si>
  <si>
    <t>2.....</t>
  </si>
  <si>
    <t>Vecné bremeno: inžinierske siete</t>
  </si>
  <si>
    <t>Vysporiadanie pozemkov/spoluúčasť 5 %</t>
  </si>
  <si>
    <t>6....</t>
  </si>
  <si>
    <t>Geometrický plán na zriadenie vecného bremeba pre stavbu COV a kanalizácie</t>
  </si>
  <si>
    <t>Revízia plynových zariadení</t>
  </si>
  <si>
    <t>ÚPSVaR- AČ</t>
  </si>
  <si>
    <t>Rekonštrukcia elektrického vedenia -  v budove vodojem</t>
  </si>
  <si>
    <t xml:space="preserve"> 6.1</t>
  </si>
  <si>
    <t>Rekonštrukcia bytovky Jareček /požiar</t>
  </si>
  <si>
    <t>Z náhrad z poistného plnenia/KP - požiar</t>
  </si>
  <si>
    <t>11UA</t>
  </si>
  <si>
    <t>6.......</t>
  </si>
  <si>
    <t>Ukrajina</t>
  </si>
  <si>
    <t>Finančné operácie / ZŠsMŠ</t>
  </si>
  <si>
    <t xml:space="preserve">CO - mimoriadna situácia - POŹIAR </t>
  </si>
  <si>
    <t>6......</t>
  </si>
  <si>
    <t>Mimoriadna situácia Požiar</t>
  </si>
  <si>
    <t>0220 CO:   COVID 19,  UKRAJINA</t>
  </si>
  <si>
    <t>Skutočnosť      k       31.03.2022</t>
  </si>
  <si>
    <t>Skutočnosť      k      31.03.2022</t>
  </si>
  <si>
    <t xml:space="preserve">          €</t>
  </si>
  <si>
    <t>Nájomné nebytové priestory (lekáreň, mas.štud.)</t>
  </si>
  <si>
    <t>El. energia / MŠ - nová</t>
  </si>
  <si>
    <t>Rozpočet z roku 2021 pre rok 2022      provizorium</t>
  </si>
  <si>
    <r>
      <rPr>
        <i/>
        <sz val="11"/>
        <color theme="1"/>
        <rFont val="Calibri"/>
        <family val="2"/>
        <charset val="238"/>
      </rPr>
      <t xml:space="preserve">Schválený rozpočet na rok 2022  dňa 06.04.2022, uznesením č. 259/2022 </t>
    </r>
    <r>
      <rPr>
        <sz val="11"/>
        <color theme="1"/>
        <rFont val="Calibri"/>
        <family val="2"/>
        <charset val="238"/>
      </rPr>
      <t xml:space="preserve">                                                                                     Marek    V i r á g          </t>
    </r>
  </si>
  <si>
    <t>Zmena rozpočtu č.1   5.5.2022</t>
  </si>
  <si>
    <t>Schválený rozpočet na rok 2022                   6. 4. 2022</t>
  </si>
  <si>
    <t xml:space="preserve"> Rozpočet po 1. zmene</t>
  </si>
  <si>
    <t>Zmenu  rozpočtu č. 1  5.5.2022</t>
  </si>
  <si>
    <t xml:space="preserve">1. zmena rozpočtu 05.05.2022 OZ, uznesením č. 280/2022                                                                                                                     starosta obce  </t>
  </si>
  <si>
    <t xml:space="preserve">                Schválený  rozpočet na rok 2022, zmeny a skutočnosť  
PRÍJMY
</t>
  </si>
  <si>
    <r>
      <rPr>
        <b/>
        <sz val="14"/>
        <color theme="1"/>
        <rFont val="Times New Roman"/>
        <family val="1"/>
        <charset val="238"/>
      </rPr>
      <t xml:space="preserve">                     Schválený  rozpočet na rok 2022, zmeny a skutočnosť  </t>
    </r>
    <r>
      <rPr>
        <b/>
        <sz val="11"/>
        <color theme="1"/>
        <rFont val="Times New Roman"/>
        <family val="1"/>
        <charset val="238"/>
      </rPr>
      <t xml:space="preserve">
                     </t>
    </r>
    <r>
      <rPr>
        <b/>
        <sz val="15"/>
        <color theme="1"/>
        <rFont val="Times New Roman"/>
        <family val="1"/>
        <charset val="238"/>
      </rPr>
      <t>VÝDAVKY</t>
    </r>
    <r>
      <rPr>
        <b/>
        <sz val="11"/>
        <color theme="1"/>
        <rFont val="Times New Roman"/>
        <family val="1"/>
        <charset val="238"/>
      </rPr>
      <t xml:space="preserve">
</t>
    </r>
  </si>
  <si>
    <t>Rozpočtové opatrenie       č.2</t>
  </si>
  <si>
    <t>Rozpočet po 2.zmene</t>
  </si>
  <si>
    <t>Rozpočtové opatrenie            č.2</t>
  </si>
  <si>
    <t>Rozpočtové opatrenie        č.2</t>
  </si>
  <si>
    <t>1P01   1P02</t>
  </si>
  <si>
    <t>2. zmena rozpočtovým opatrením 25. 05. 2022 starostom</t>
  </si>
  <si>
    <t>Transfer pre školstvo / edukačná publikácia</t>
  </si>
  <si>
    <t>ZŠ Príspevok na edukačné publikácie (POO)</t>
  </si>
  <si>
    <t>Rozpočet po 3.zmene</t>
  </si>
  <si>
    <t>Návrh na                    3. zmenu                        9.06.2022</t>
  </si>
  <si>
    <t xml:space="preserve">ZŠsMŠ - rozvojový projekt  </t>
  </si>
  <si>
    <t>Bežné príjmy / OcU</t>
  </si>
  <si>
    <t>3. zmena rozpočtu 09.06.2022 OZ,uznesením č.290/2022</t>
  </si>
  <si>
    <t>Schválená                   3. zmena                        9.06.2022</t>
  </si>
  <si>
    <t>Schválená  3.zmena 9.6.2022</t>
  </si>
  <si>
    <t>Skutočnosť     k                30.6.2022</t>
  </si>
  <si>
    <t>Skutočnosť      k       31.06.2022</t>
  </si>
  <si>
    <t>Skutočnosť      k      31.06.2022</t>
  </si>
  <si>
    <t>Pitný režim</t>
  </si>
  <si>
    <t>MS -prepravne kontajnerov-ubyt. Požiar</t>
  </si>
  <si>
    <t>MS - prenájom kontajnerov/byvanie</t>
  </si>
  <si>
    <t>3AC1,2</t>
  </si>
  <si>
    <t>MS - požiar - strava</t>
  </si>
  <si>
    <t>Rozpočtové opatrenie                                4. zmena</t>
  </si>
  <si>
    <t>Rozpočet po                                      4. zmene</t>
  </si>
  <si>
    <t>4. zmena rozpočtovým opatrením 19. 08. 2022 starostom obce</t>
  </si>
  <si>
    <t>Rozpočet po     5.zmene</t>
  </si>
  <si>
    <t>Vecné bremeno ŽSR</t>
  </si>
  <si>
    <t xml:space="preserve">Prehľad čerpania rozpočtu  za r. 2021 - 2022                                                                                                                                                                                                                                                    Obce Markušovce   </t>
  </si>
  <si>
    <t>Schválená 5. zmena rozpočtu            8.9.2022</t>
  </si>
  <si>
    <t>UKRAJINA</t>
  </si>
  <si>
    <t>Schválená  5. zmena rozpočtu            8.9.2022</t>
  </si>
  <si>
    <t>5.zmena rozpočtu 08.09.2022 OZ, uznesením č. 309/2022</t>
  </si>
  <si>
    <t>Elektrina - zmrzlinár</t>
  </si>
  <si>
    <t>3AA1 3AA2</t>
  </si>
  <si>
    <t>Skutočnosť      k      30.09.2022</t>
  </si>
  <si>
    <t xml:space="preserve">Pitný režim </t>
  </si>
  <si>
    <t>Všeobecný materiál (tabuľky zákaz ....)</t>
  </si>
  <si>
    <t>Štúdie, expertízy, posudky</t>
  </si>
  <si>
    <t>Skutočnosť     k                30.9.2022</t>
  </si>
  <si>
    <t>Skutočnosť      k       31.09.2022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</si>
</sst>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#,##0.00\ _€"/>
  </numFmts>
  <fonts count="40" x14ac:knownFonts="1">
    <font>
      <sz val="11"/>
      <color theme="1"/>
      <name val="Calibri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E7E6E6"/>
      <name val="Times New Roman"/>
      <family val="1"/>
      <charset val="238"/>
    </font>
    <font>
      <sz val="10"/>
      <color theme="1"/>
      <name val="Arial"/>
      <family val="2"/>
      <charset val="238"/>
    </font>
    <font>
      <b/>
      <u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15"/>
      <color theme="1"/>
      <name val="Times New Roman"/>
      <family val="1"/>
      <charset val="238"/>
    </font>
    <font>
      <strike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FFE598"/>
        <bgColor rgb="FFFFE598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E598"/>
      </patternFill>
    </fill>
    <fill>
      <patternFill patternType="solid">
        <fgColor theme="0" tint="-0.14996795556505021"/>
        <bgColor theme="2" tint="-0.34998626667073579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7" tint="0.59999389629810485"/>
        <bgColor rgb="FFD5A6BD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rgb="FFECECEC"/>
      </patternFill>
    </fill>
    <fill>
      <patternFill patternType="solid">
        <fgColor theme="6" tint="0.59996337778862885"/>
        <bgColor rgb="FFFFFF00"/>
      </patternFill>
    </fill>
    <fill>
      <patternFill patternType="solid">
        <fgColor theme="7" tint="0.59999389629810485"/>
        <bgColor indexed="64"/>
      </patternFill>
    </fill>
  </fills>
  <borders count="1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4" fontId="9" fillId="3" borderId="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9" fillId="3" borderId="9" xfId="0" applyNumberFormat="1" applyFont="1" applyFill="1" applyBorder="1" applyAlignment="1">
      <alignment horizontal="right" vertical="center" wrapText="1"/>
    </xf>
    <xf numFmtId="4" fontId="9" fillId="3" borderId="10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top" wrapText="1"/>
    </xf>
    <xf numFmtId="4" fontId="9" fillId="6" borderId="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4" fontId="9" fillId="6" borderId="9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6" fillId="0" borderId="0" xfId="0" applyFont="1"/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/>
    <xf numFmtId="1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4" fontId="1" fillId="4" borderId="15" xfId="0" applyNumberFormat="1" applyFont="1" applyFill="1" applyBorder="1" applyAlignment="1">
      <alignment vertical="center" wrapText="1"/>
    </xf>
    <xf numFmtId="4" fontId="13" fillId="4" borderId="15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/>
    </xf>
    <xf numFmtId="4" fontId="1" fillId="4" borderId="26" xfId="0" applyNumberFormat="1" applyFont="1" applyFill="1" applyBorder="1" applyAlignment="1">
      <alignment vertical="center" wrapText="1"/>
    </xf>
    <xf numFmtId="4" fontId="1" fillId="4" borderId="17" xfId="0" applyNumberFormat="1" applyFont="1" applyFill="1" applyBorder="1" applyAlignment="1">
      <alignment vertical="center" wrapText="1"/>
    </xf>
    <xf numFmtId="4" fontId="1" fillId="4" borderId="2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4" fontId="9" fillId="3" borderId="27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right" vertical="center"/>
    </xf>
    <xf numFmtId="4" fontId="1" fillId="0" borderId="9" xfId="0" applyNumberFormat="1" applyFont="1" applyBorder="1" applyAlignment="1">
      <alignment vertical="top"/>
    </xf>
    <xf numFmtId="4" fontId="1" fillId="0" borderId="9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left" vertical="center" wrapText="1"/>
    </xf>
    <xf numFmtId="1" fontId="4" fillId="4" borderId="9" xfId="0" applyNumberFormat="1" applyFont="1" applyFill="1" applyBorder="1" applyAlignment="1">
      <alignment horizontal="left" vertical="center" wrapText="1"/>
    </xf>
    <xf numFmtId="4" fontId="1" fillId="4" borderId="9" xfId="0" applyNumberFormat="1" applyFont="1" applyFill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top" wrapText="1"/>
    </xf>
    <xf numFmtId="4" fontId="18" fillId="3" borderId="9" xfId="0" applyNumberFormat="1" applyFont="1" applyFill="1" applyBorder="1" applyAlignment="1">
      <alignment horizontal="right" vertical="center" wrapText="1"/>
    </xf>
    <xf numFmtId="4" fontId="18" fillId="3" borderId="27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4" fontId="1" fillId="4" borderId="9" xfId="0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vertical="center" wrapText="1"/>
    </xf>
    <xf numFmtId="4" fontId="9" fillId="3" borderId="9" xfId="0" applyNumberFormat="1" applyFont="1" applyFill="1" applyBorder="1" applyAlignment="1">
      <alignment vertical="center" wrapText="1"/>
    </xf>
    <xf numFmtId="4" fontId="9" fillId="3" borderId="28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8" borderId="9" xfId="0" applyNumberFormat="1" applyFont="1" applyFill="1" applyBorder="1" applyAlignment="1">
      <alignment horizontal="righ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left" vertical="center" wrapText="1"/>
    </xf>
    <xf numFmtId="4" fontId="13" fillId="4" borderId="9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top" wrapText="1"/>
    </xf>
    <xf numFmtId="0" fontId="10" fillId="0" borderId="8" xfId="0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wrapText="1"/>
    </xf>
    <xf numFmtId="0" fontId="11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4" fontId="11" fillId="0" borderId="9" xfId="0" applyNumberFormat="1" applyFont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9" fontId="4" fillId="4" borderId="9" xfId="0" applyNumberFormat="1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 wrapText="1"/>
    </xf>
    <xf numFmtId="4" fontId="9" fillId="3" borderId="9" xfId="0" applyNumberFormat="1" applyFont="1" applyFill="1" applyBorder="1" applyAlignment="1">
      <alignment horizontal="right" vertical="center" shrinkToFit="1"/>
    </xf>
    <xf numFmtId="49" fontId="4" fillId="0" borderId="9" xfId="0" applyNumberFormat="1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vertical="center"/>
    </xf>
    <xf numFmtId="49" fontId="4" fillId="4" borderId="9" xfId="0" applyNumberFormat="1" applyFont="1" applyFill="1" applyBorder="1" applyAlignment="1">
      <alignment horizontal="left" vertical="center" wrapText="1"/>
    </xf>
    <xf numFmtId="4" fontId="13" fillId="4" borderId="9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/>
    </xf>
    <xf numFmtId="4" fontId="9" fillId="6" borderId="4" xfId="0" applyNumberFormat="1" applyFont="1" applyFill="1" applyBorder="1" applyAlignment="1">
      <alignment horizontal="right" vertical="center" shrinkToFit="1"/>
    </xf>
    <xf numFmtId="4" fontId="9" fillId="6" borderId="5" xfId="0" applyNumberFormat="1" applyFont="1" applyFill="1" applyBorder="1" applyAlignment="1">
      <alignment horizontal="right" vertical="center" shrinkToFit="1"/>
    </xf>
    <xf numFmtId="4" fontId="8" fillId="6" borderId="9" xfId="0" applyNumberFormat="1" applyFont="1" applyFill="1" applyBorder="1" applyAlignment="1">
      <alignment horizontal="right" vertical="center" wrapText="1"/>
    </xf>
    <xf numFmtId="4" fontId="1" fillId="9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center" readingOrder="1"/>
    </xf>
    <xf numFmtId="4" fontId="0" fillId="0" borderId="0" xfId="0" applyNumberFormat="1" applyFont="1"/>
    <xf numFmtId="0" fontId="0" fillId="0" borderId="0" xfId="0" applyFont="1" applyAlignment="1">
      <alignment horizontal="center"/>
    </xf>
    <xf numFmtId="4" fontId="22" fillId="0" borderId="0" xfId="0" applyNumberFormat="1" applyFont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4" borderId="9" xfId="0" applyFont="1" applyFill="1" applyBorder="1" applyAlignment="1">
      <alignment horizontal="left" vertical="center" wrapText="1"/>
    </xf>
    <xf numFmtId="0" fontId="29" fillId="4" borderId="9" xfId="0" applyFont="1" applyFill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 wrapText="1"/>
    </xf>
    <xf numFmtId="4" fontId="1" fillId="11" borderId="9" xfId="0" applyNumberFormat="1" applyFont="1" applyFill="1" applyBorder="1" applyAlignment="1">
      <alignment horizontal="right" vertical="center" wrapText="1"/>
    </xf>
    <xf numFmtId="4" fontId="11" fillId="11" borderId="9" xfId="0" applyNumberFormat="1" applyFont="1" applyFill="1" applyBorder="1" applyAlignment="1">
      <alignment horizontal="right" vertical="center" wrapText="1"/>
    </xf>
    <xf numFmtId="4" fontId="1" fillId="13" borderId="9" xfId="0" applyNumberFormat="1" applyFont="1" applyFill="1" applyBorder="1" applyAlignment="1">
      <alignment horizontal="right" vertical="center" wrapText="1"/>
    </xf>
    <xf numFmtId="4" fontId="1" fillId="12" borderId="9" xfId="0" applyNumberFormat="1" applyFont="1" applyFill="1" applyBorder="1" applyAlignment="1">
      <alignment horizontal="right" vertical="center" wrapText="1"/>
    </xf>
    <xf numFmtId="4" fontId="28" fillId="11" borderId="9" xfId="0" applyNumberFormat="1" applyFont="1" applyFill="1" applyBorder="1" applyAlignment="1">
      <alignment horizontal="right" vertical="center" wrapText="1"/>
    </xf>
    <xf numFmtId="4" fontId="1" fillId="14" borderId="9" xfId="0" applyNumberFormat="1" applyFont="1" applyFill="1" applyBorder="1" applyAlignment="1">
      <alignment horizontal="right" vertical="center" wrapText="1"/>
    </xf>
    <xf numFmtId="4" fontId="1" fillId="15" borderId="9" xfId="0" applyNumberFormat="1" applyFont="1" applyFill="1" applyBorder="1" applyAlignment="1">
      <alignment horizontal="right" vertical="center" wrapText="1"/>
    </xf>
    <xf numFmtId="4" fontId="1" fillId="16" borderId="9" xfId="0" applyNumberFormat="1" applyFont="1" applyFill="1" applyBorder="1" applyAlignment="1">
      <alignment horizontal="right" vertical="center" wrapText="1"/>
    </xf>
    <xf numFmtId="0" fontId="1" fillId="11" borderId="9" xfId="0" applyFont="1" applyFill="1" applyBorder="1" applyAlignment="1">
      <alignment horizontal="left" vertical="center" wrapText="1"/>
    </xf>
    <xf numFmtId="4" fontId="1" fillId="12" borderId="9" xfId="0" applyNumberFormat="1" applyFont="1" applyFill="1" applyBorder="1" applyAlignment="1">
      <alignment vertical="center" wrapText="1"/>
    </xf>
    <xf numFmtId="0" fontId="1" fillId="13" borderId="9" xfId="0" applyFont="1" applyFill="1" applyBorder="1" applyAlignment="1">
      <alignment horizontal="left" vertical="center" wrapText="1"/>
    </xf>
    <xf numFmtId="4" fontId="13" fillId="12" borderId="9" xfId="0" applyNumberFormat="1" applyFont="1" applyFill="1" applyBorder="1" applyAlignment="1">
      <alignment vertical="center" wrapText="1"/>
    </xf>
    <xf numFmtId="4" fontId="1" fillId="13" borderId="9" xfId="0" applyNumberFormat="1" applyFont="1" applyFill="1" applyBorder="1" applyAlignment="1">
      <alignment vertical="center" wrapText="1"/>
    </xf>
    <xf numFmtId="0" fontId="1" fillId="12" borderId="9" xfId="0" applyFont="1" applyFill="1" applyBorder="1" applyAlignment="1">
      <alignment horizontal="left" vertical="center" wrapText="1"/>
    </xf>
    <xf numFmtId="4" fontId="1" fillId="11" borderId="9" xfId="0" applyNumberFormat="1" applyFont="1" applyFill="1" applyBorder="1" applyAlignment="1">
      <alignment vertical="center" wrapText="1"/>
    </xf>
    <xf numFmtId="0" fontId="28" fillId="0" borderId="9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40" xfId="0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4" fontId="33" fillId="0" borderId="9" xfId="0" applyNumberFormat="1" applyFont="1" applyBorder="1" applyAlignment="1">
      <alignment horizontal="right" vertical="center" wrapText="1"/>
    </xf>
    <xf numFmtId="4" fontId="33" fillId="12" borderId="9" xfId="0" applyNumberFormat="1" applyFont="1" applyFill="1" applyBorder="1" applyAlignment="1">
      <alignment horizontal="right" vertical="center" wrapText="1"/>
    </xf>
    <xf numFmtId="4" fontId="33" fillId="4" borderId="9" xfId="0" applyNumberFormat="1" applyFont="1" applyFill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30" fillId="0" borderId="40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top" wrapText="1"/>
    </xf>
    <xf numFmtId="4" fontId="28" fillId="12" borderId="9" xfId="0" applyNumberFormat="1" applyFont="1" applyFill="1" applyBorder="1" applyAlignment="1">
      <alignment horizontal="right" vertical="center" wrapText="1"/>
    </xf>
    <xf numFmtId="4" fontId="28" fillId="0" borderId="27" xfId="0" applyNumberFormat="1" applyFont="1" applyBorder="1" applyAlignment="1">
      <alignment horizontal="right" vertical="center" wrapText="1"/>
    </xf>
    <xf numFmtId="0" fontId="30" fillId="0" borderId="8" xfId="0" applyFont="1" applyBorder="1" applyAlignment="1">
      <alignment vertical="center" wrapText="1"/>
    </xf>
    <xf numFmtId="49" fontId="30" fillId="4" borderId="9" xfId="0" applyNumberFormat="1" applyFont="1" applyFill="1" applyBorder="1" applyAlignment="1">
      <alignment vertical="center" wrapText="1"/>
    </xf>
    <xf numFmtId="4" fontId="28" fillId="4" borderId="9" xfId="0" applyNumberFormat="1" applyFont="1" applyFill="1" applyBorder="1" applyAlignment="1">
      <alignment horizontal="right" vertical="center" wrapText="1"/>
    </xf>
    <xf numFmtId="4" fontId="28" fillId="0" borderId="9" xfId="0" applyNumberFormat="1" applyFont="1" applyBorder="1" applyAlignment="1">
      <alignment horizontal="right" vertical="center" wrapText="1"/>
    </xf>
    <xf numFmtId="49" fontId="34" fillId="4" borderId="9" xfId="0" applyNumberFormat="1" applyFont="1" applyFill="1" applyBorder="1" applyAlignment="1">
      <alignment vertical="center" wrapText="1"/>
    </xf>
    <xf numFmtId="49" fontId="30" fillId="0" borderId="9" xfId="0" applyNumberFormat="1" applyFont="1" applyBorder="1" applyAlignment="1">
      <alignment horizontal="left" vertical="center" wrapText="1"/>
    </xf>
    <xf numFmtId="4" fontId="28" fillId="4" borderId="9" xfId="0" applyNumberFormat="1" applyFont="1" applyFill="1" applyBorder="1" applyAlignment="1">
      <alignment vertical="center" wrapText="1"/>
    </xf>
    <xf numFmtId="4" fontId="1" fillId="0" borderId="27" xfId="0" applyNumberFormat="1" applyFont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0" fillId="0" borderId="9" xfId="0" applyFont="1" applyBorder="1" applyAlignment="1">
      <alignment horizontal="left" vertical="center" wrapText="1"/>
    </xf>
    <xf numFmtId="4" fontId="28" fillId="14" borderId="9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4" fontId="28" fillId="0" borderId="9" xfId="0" applyNumberFormat="1" applyFont="1" applyBorder="1" applyAlignment="1">
      <alignment vertical="top"/>
    </xf>
    <xf numFmtId="4" fontId="9" fillId="6" borderId="45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" fontId="16" fillId="4" borderId="15" xfId="0" applyNumberFormat="1" applyFont="1" applyFill="1" applyBorder="1" applyAlignment="1">
      <alignment horizontal="right" vertical="center" wrapText="1"/>
    </xf>
    <xf numFmtId="4" fontId="28" fillId="0" borderId="18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4" fillId="0" borderId="45" xfId="0" applyFont="1" applyBorder="1" applyAlignment="1">
      <alignment vertical="center" wrapText="1"/>
    </xf>
    <xf numFmtId="4" fontId="1" fillId="4" borderId="45" xfId="0" applyNumberFormat="1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4" fillId="4" borderId="45" xfId="0" applyFont="1" applyFill="1" applyBorder="1" applyAlignment="1">
      <alignment horizontal="left" vertical="top" wrapText="1"/>
    </xf>
    <xf numFmtId="0" fontId="29" fillId="4" borderId="45" xfId="0" applyFont="1" applyFill="1" applyBorder="1" applyAlignment="1">
      <alignment horizontal="left" vertical="top" wrapText="1"/>
    </xf>
    <xf numFmtId="0" fontId="30" fillId="0" borderId="45" xfId="0" applyFont="1" applyFill="1" applyBorder="1" applyAlignment="1">
      <alignment horizontal="left" vertical="center" wrapText="1"/>
    </xf>
    <xf numFmtId="4" fontId="37" fillId="0" borderId="45" xfId="0" applyNumberFormat="1" applyFont="1" applyFill="1" applyBorder="1" applyAlignment="1">
      <alignment horizontal="right" vertical="center" wrapText="1"/>
    </xf>
    <xf numFmtId="4" fontId="37" fillId="0" borderId="40" xfId="0" applyNumberFormat="1" applyFont="1" applyFill="1" applyBorder="1" applyAlignment="1">
      <alignment horizontal="right" vertical="center" wrapText="1"/>
    </xf>
    <xf numFmtId="4" fontId="37" fillId="0" borderId="9" xfId="0" applyNumberFormat="1" applyFont="1" applyFill="1" applyBorder="1" applyAlignment="1">
      <alignment horizontal="right" vertical="center" wrapText="1"/>
    </xf>
    <xf numFmtId="4" fontId="28" fillId="0" borderId="27" xfId="0" applyNumberFormat="1" applyFont="1" applyFill="1" applyBorder="1" applyAlignment="1">
      <alignment horizontal="right" vertical="center" wrapText="1"/>
    </xf>
    <xf numFmtId="0" fontId="28" fillId="0" borderId="4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vertical="center"/>
    </xf>
    <xf numFmtId="0" fontId="4" fillId="0" borderId="45" xfId="0" applyFont="1" applyBorder="1" applyAlignment="1">
      <alignment horizontal="right" vertical="center" wrapText="1"/>
    </xf>
    <xf numFmtId="0" fontId="34" fillId="0" borderId="45" xfId="0" applyFont="1" applyBorder="1" applyAlignment="1">
      <alignment horizontal="left" vertical="center" wrapText="1"/>
    </xf>
    <xf numFmtId="0" fontId="29" fillId="0" borderId="45" xfId="0" applyFont="1" applyBorder="1" applyAlignment="1">
      <alignment vertical="center" wrapText="1"/>
    </xf>
    <xf numFmtId="0" fontId="34" fillId="0" borderId="45" xfId="0" applyFont="1" applyBorder="1" applyAlignment="1">
      <alignment horizontal="right" vertical="center" wrapText="1"/>
    </xf>
    <xf numFmtId="4" fontId="1" fillId="4" borderId="4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4" fontId="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/>
    </xf>
    <xf numFmtId="0" fontId="34" fillId="0" borderId="9" xfId="0" applyFont="1" applyBorder="1" applyAlignment="1">
      <alignment horizontal="left" vertical="center" wrapText="1"/>
    </xf>
    <xf numFmtId="4" fontId="1" fillId="11" borderId="45" xfId="0" applyNumberFormat="1" applyFont="1" applyFill="1" applyBorder="1" applyAlignment="1">
      <alignment vertical="center" wrapText="1"/>
    </xf>
    <xf numFmtId="0" fontId="6" fillId="0" borderId="45" xfId="0" applyFont="1" applyBorder="1" applyAlignment="1"/>
    <xf numFmtId="0" fontId="6" fillId="12" borderId="45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4" fontId="1" fillId="9" borderId="15" xfId="0" applyNumberFormat="1" applyFont="1" applyFill="1" applyBorder="1" applyAlignment="1">
      <alignment horizontal="right" vertical="center" wrapText="1"/>
    </xf>
    <xf numFmtId="4" fontId="1" fillId="9" borderId="4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/>
    <xf numFmtId="0" fontId="9" fillId="3" borderId="45" xfId="0" applyFont="1" applyFill="1" applyBorder="1" applyAlignment="1">
      <alignment horizontal="left" vertical="center" wrapText="1"/>
    </xf>
    <xf numFmtId="0" fontId="9" fillId="3" borderId="45" xfId="0" applyFont="1" applyFill="1" applyBorder="1" applyAlignment="1">
      <alignment vertical="center"/>
    </xf>
    <xf numFmtId="4" fontId="9" fillId="3" borderId="45" xfId="0" applyNumberFormat="1" applyFont="1" applyFill="1" applyBorder="1" applyAlignment="1">
      <alignment horizontal="right" vertical="center" wrapText="1"/>
    </xf>
    <xf numFmtId="0" fontId="10" fillId="0" borderId="45" xfId="0" applyFont="1" applyBorder="1" applyAlignment="1">
      <alignment horizontal="right" vertical="center" wrapText="1"/>
    </xf>
    <xf numFmtId="0" fontId="11" fillId="0" borderId="45" xfId="0" applyFont="1" applyBorder="1" applyAlignment="1">
      <alignment vertical="center" wrapText="1"/>
    </xf>
    <xf numFmtId="0" fontId="11" fillId="0" borderId="45" xfId="0" applyFont="1" applyBorder="1" applyAlignment="1">
      <alignment vertical="top" wrapText="1"/>
    </xf>
    <xf numFmtId="0" fontId="11" fillId="0" borderId="45" xfId="0" applyFont="1" applyBorder="1" applyAlignment="1">
      <alignment horizontal="left" vertical="center" wrapText="1"/>
    </xf>
    <xf numFmtId="4" fontId="1" fillId="0" borderId="45" xfId="0" applyNumberFormat="1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4" fontId="29" fillId="0" borderId="45" xfId="0" applyNumberFormat="1" applyFont="1" applyBorder="1" applyAlignment="1">
      <alignment horizontal="right" vertical="center" wrapText="1"/>
    </xf>
    <xf numFmtId="4" fontId="1" fillId="11" borderId="45" xfId="0" applyNumberFormat="1" applyFont="1" applyFill="1" applyBorder="1" applyAlignment="1">
      <alignment horizontal="right" vertical="center" wrapText="1"/>
    </xf>
    <xf numFmtId="0" fontId="12" fillId="0" borderId="45" xfId="0" applyFont="1" applyBorder="1" applyAlignment="1">
      <alignment horizontal="right" vertical="top" wrapText="1"/>
    </xf>
    <xf numFmtId="0" fontId="12" fillId="0" borderId="45" xfId="0" applyFont="1" applyBorder="1" applyAlignment="1">
      <alignment horizontal="left" vertical="top" wrapText="1"/>
    </xf>
    <xf numFmtId="0" fontId="30" fillId="0" borderId="45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right" vertical="center" wrapText="1"/>
    </xf>
    <xf numFmtId="0" fontId="28" fillId="0" borderId="45" xfId="0" applyFont="1" applyBorder="1" applyAlignment="1">
      <alignment vertical="center" wrapText="1"/>
    </xf>
    <xf numFmtId="4" fontId="33" fillId="0" borderId="45" xfId="0" applyNumberFormat="1" applyFont="1" applyBorder="1" applyAlignment="1">
      <alignment horizontal="right" vertical="center" wrapText="1"/>
    </xf>
    <xf numFmtId="4" fontId="9" fillId="6" borderId="45" xfId="0" applyNumberFormat="1" applyFont="1" applyFill="1" applyBorder="1" applyAlignment="1">
      <alignment vertical="center" wrapText="1"/>
    </xf>
    <xf numFmtId="4" fontId="28" fillId="13" borderId="45" xfId="0" applyNumberFormat="1" applyFont="1" applyFill="1" applyBorder="1" applyAlignment="1">
      <alignment horizontal="right" vertical="center" wrapText="1"/>
    </xf>
    <xf numFmtId="0" fontId="12" fillId="0" borderId="45" xfId="0" applyFont="1" applyBorder="1" applyAlignment="1">
      <alignment horizontal="right" vertical="center" wrapText="1"/>
    </xf>
    <xf numFmtId="4" fontId="11" fillId="11" borderId="45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top" wrapText="1"/>
    </xf>
    <xf numFmtId="4" fontId="1" fillId="13" borderId="45" xfId="0" applyNumberFormat="1" applyFont="1" applyFill="1" applyBorder="1" applyAlignment="1">
      <alignment horizontal="right" vertical="center" wrapText="1"/>
    </xf>
    <xf numFmtId="4" fontId="9" fillId="2" borderId="45" xfId="0" applyNumberFormat="1" applyFont="1" applyFill="1" applyBorder="1" applyAlignment="1">
      <alignment horizontal="right" vertical="center" wrapText="1"/>
    </xf>
    <xf numFmtId="4" fontId="9" fillId="7" borderId="45" xfId="0" applyNumberFormat="1" applyFont="1" applyFill="1" applyBorder="1" applyAlignment="1">
      <alignment horizontal="right" vertical="center" wrapText="1"/>
    </xf>
    <xf numFmtId="4" fontId="28" fillId="12" borderId="27" xfId="0" applyNumberFormat="1" applyFont="1" applyFill="1" applyBorder="1" applyAlignment="1">
      <alignment horizontal="right" vertical="center" wrapText="1"/>
    </xf>
    <xf numFmtId="4" fontId="1" fillId="12" borderId="27" xfId="0" applyNumberFormat="1" applyFont="1" applyFill="1" applyBorder="1" applyAlignment="1">
      <alignment horizontal="right" vertical="center" wrapText="1"/>
    </xf>
    <xf numFmtId="0" fontId="6" fillId="0" borderId="17" xfId="0" applyFont="1" applyBorder="1"/>
    <xf numFmtId="4" fontId="13" fillId="0" borderId="27" xfId="0" applyNumberFormat="1" applyFont="1" applyBorder="1" applyAlignment="1">
      <alignment horizontal="right" vertical="center" wrapText="1"/>
    </xf>
    <xf numFmtId="4" fontId="16" fillId="18" borderId="45" xfId="0" applyNumberFormat="1" applyFont="1" applyFill="1" applyBorder="1" applyAlignment="1">
      <alignment horizontal="right" vertical="center" shrinkToFi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" fontId="28" fillId="0" borderId="45" xfId="0" applyNumberFormat="1" applyFont="1" applyBorder="1" applyAlignment="1">
      <alignment horizontal="right" vertical="center" wrapText="1"/>
    </xf>
    <xf numFmtId="4" fontId="28" fillId="12" borderId="9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4" fontId="9" fillId="3" borderId="47" xfId="0" applyNumberFormat="1" applyFont="1" applyFill="1" applyBorder="1" applyAlignment="1">
      <alignment horizontal="right" vertical="center" wrapText="1"/>
    </xf>
    <xf numFmtId="4" fontId="1" fillId="0" borderId="47" xfId="0" applyNumberFormat="1" applyFont="1" applyBorder="1" applyAlignment="1">
      <alignment horizontal="right" vertical="center" wrapText="1"/>
    </xf>
    <xf numFmtId="4" fontId="1" fillId="4" borderId="47" xfId="0" applyNumberFormat="1" applyFont="1" applyFill="1" applyBorder="1" applyAlignment="1">
      <alignment vertical="center" wrapText="1"/>
    </xf>
    <xf numFmtId="4" fontId="1" fillId="0" borderId="47" xfId="0" applyNumberFormat="1" applyFont="1" applyBorder="1" applyAlignment="1">
      <alignment vertical="center" wrapText="1"/>
    </xf>
    <xf numFmtId="4" fontId="1" fillId="11" borderId="27" xfId="0" applyNumberFormat="1" applyFont="1" applyFill="1" applyBorder="1" applyAlignment="1">
      <alignment horizontal="right" vertical="center" wrapText="1"/>
    </xf>
    <xf numFmtId="4" fontId="1" fillId="13" borderId="27" xfId="0" applyNumberFormat="1" applyFont="1" applyFill="1" applyBorder="1" applyAlignment="1">
      <alignment horizontal="right" vertical="center" wrapText="1"/>
    </xf>
    <xf numFmtId="4" fontId="1" fillId="14" borderId="27" xfId="0" applyNumberFormat="1" applyFont="1" applyFill="1" applyBorder="1" applyAlignment="1">
      <alignment horizontal="right" vertical="center" wrapText="1"/>
    </xf>
    <xf numFmtId="4" fontId="9" fillId="3" borderId="27" xfId="0" applyNumberFormat="1" applyFont="1" applyFill="1" applyBorder="1" applyAlignment="1">
      <alignment vertical="center" wrapText="1"/>
    </xf>
    <xf numFmtId="4" fontId="1" fillId="8" borderId="27" xfId="0" applyNumberFormat="1" applyFont="1" applyFill="1" applyBorder="1" applyAlignment="1">
      <alignment horizontal="right" vertical="center" wrapText="1"/>
    </xf>
    <xf numFmtId="4" fontId="13" fillId="4" borderId="27" xfId="0" applyNumberFormat="1" applyFont="1" applyFill="1" applyBorder="1" applyAlignment="1">
      <alignment horizontal="right" vertical="center" wrapText="1"/>
    </xf>
    <xf numFmtId="4" fontId="11" fillId="11" borderId="27" xfId="0" applyNumberFormat="1" applyFont="1" applyFill="1" applyBorder="1" applyAlignment="1">
      <alignment horizontal="right" vertical="center" wrapText="1"/>
    </xf>
    <xf numFmtId="4" fontId="1" fillId="15" borderId="27" xfId="0" applyNumberFormat="1" applyFont="1" applyFill="1" applyBorder="1" applyAlignment="1">
      <alignment horizontal="right" vertical="center" wrapText="1"/>
    </xf>
    <xf numFmtId="0" fontId="13" fillId="0" borderId="27" xfId="0" applyFont="1" applyBorder="1" applyAlignment="1">
      <alignment vertical="top" wrapText="1"/>
    </xf>
    <xf numFmtId="4" fontId="1" fillId="0" borderId="27" xfId="0" applyNumberFormat="1" applyFont="1" applyBorder="1" applyAlignment="1">
      <alignment horizontal="right" wrapText="1"/>
    </xf>
    <xf numFmtId="0" fontId="10" fillId="0" borderId="27" xfId="0" applyFont="1" applyBorder="1" applyAlignment="1">
      <alignment vertical="center" wrapText="1"/>
    </xf>
    <xf numFmtId="4" fontId="1" fillId="16" borderId="27" xfId="0" applyNumberFormat="1" applyFont="1" applyFill="1" applyBorder="1" applyAlignment="1">
      <alignment horizontal="right" vertical="center" wrapText="1"/>
    </xf>
    <xf numFmtId="4" fontId="9" fillId="3" borderId="27" xfId="0" applyNumberFormat="1" applyFont="1" applyFill="1" applyBorder="1" applyAlignment="1">
      <alignment horizontal="right" vertical="center" shrinkToFit="1"/>
    </xf>
    <xf numFmtId="4" fontId="1" fillId="4" borderId="27" xfId="0" applyNumberFormat="1" applyFont="1" applyFill="1" applyBorder="1" applyAlignment="1">
      <alignment vertical="center" wrapText="1"/>
    </xf>
    <xf numFmtId="4" fontId="28" fillId="4" borderId="27" xfId="0" applyNumberFormat="1" applyFont="1" applyFill="1" applyBorder="1" applyAlignment="1">
      <alignment vertical="center" wrapText="1"/>
    </xf>
    <xf numFmtId="4" fontId="1" fillId="12" borderId="27" xfId="0" applyNumberFormat="1" applyFont="1" applyFill="1" applyBorder="1" applyAlignment="1">
      <alignment vertical="center" wrapText="1"/>
    </xf>
    <xf numFmtId="4" fontId="1" fillId="13" borderId="27" xfId="0" applyNumberFormat="1" applyFont="1" applyFill="1" applyBorder="1" applyAlignment="1">
      <alignment vertical="center" wrapText="1"/>
    </xf>
    <xf numFmtId="4" fontId="1" fillId="11" borderId="27" xfId="0" applyNumberFormat="1" applyFont="1" applyFill="1" applyBorder="1" applyAlignment="1">
      <alignment vertical="center" wrapText="1"/>
    </xf>
    <xf numFmtId="4" fontId="9" fillId="6" borderId="54" xfId="0" applyNumberFormat="1" applyFont="1" applyFill="1" applyBorder="1" applyAlignment="1">
      <alignment horizontal="right" vertical="center" shrinkToFit="1"/>
    </xf>
    <xf numFmtId="4" fontId="1" fillId="11" borderId="25" xfId="0" applyNumberFormat="1" applyFont="1" applyFill="1" applyBorder="1" applyAlignment="1">
      <alignment horizontal="right" vertical="center" wrapText="1"/>
    </xf>
    <xf numFmtId="0" fontId="6" fillId="12" borderId="56" xfId="0" applyFont="1" applyFill="1" applyBorder="1"/>
    <xf numFmtId="4" fontId="1" fillId="11" borderId="6" xfId="0" applyNumberFormat="1" applyFont="1" applyFill="1" applyBorder="1" applyAlignment="1">
      <alignment horizontal="right" vertical="center" wrapText="1"/>
    </xf>
    <xf numFmtId="4" fontId="1" fillId="11" borderId="56" xfId="0" applyNumberFormat="1" applyFont="1" applyFill="1" applyBorder="1" applyAlignment="1">
      <alignment horizontal="right" vertical="center" wrapText="1"/>
    </xf>
    <xf numFmtId="4" fontId="9" fillId="6" borderId="27" xfId="0" applyNumberFormat="1" applyFont="1" applyFill="1" applyBorder="1" applyAlignment="1">
      <alignment horizontal="right" vertical="center" wrapText="1"/>
    </xf>
    <xf numFmtId="4" fontId="16" fillId="4" borderId="25" xfId="0" applyNumberFormat="1" applyFont="1" applyFill="1" applyBorder="1" applyAlignment="1">
      <alignment horizontal="right" vertical="center" wrapText="1"/>
    </xf>
    <xf numFmtId="4" fontId="1" fillId="9" borderId="28" xfId="0" applyNumberFormat="1" applyFont="1" applyFill="1" applyBorder="1" applyAlignment="1">
      <alignment horizontal="right" vertical="center" wrapText="1"/>
    </xf>
    <xf numFmtId="4" fontId="1" fillId="9" borderId="42" xfId="0" applyNumberFormat="1" applyFont="1" applyFill="1" applyBorder="1" applyAlignment="1">
      <alignment horizontal="right" vertical="center" wrapText="1"/>
    </xf>
    <xf numFmtId="4" fontId="9" fillId="3" borderId="55" xfId="0" applyNumberFormat="1" applyFont="1" applyFill="1" applyBorder="1" applyAlignment="1">
      <alignment horizontal="right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/>
    </xf>
    <xf numFmtId="4" fontId="9" fillId="3" borderId="25" xfId="0" applyNumberFormat="1" applyFont="1" applyFill="1" applyBorder="1" applyAlignment="1">
      <alignment horizontal="right" vertical="center" wrapText="1"/>
    </xf>
    <xf numFmtId="4" fontId="28" fillId="0" borderId="45" xfId="0" applyNumberFormat="1" applyFont="1" applyFill="1" applyBorder="1" applyAlignment="1">
      <alignment horizontal="right" vertical="center" wrapText="1"/>
    </xf>
    <xf numFmtId="49" fontId="2" fillId="0" borderId="32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vertical="center" wrapText="1"/>
    </xf>
    <xf numFmtId="4" fontId="9" fillId="3" borderId="56" xfId="0" applyNumberFormat="1" applyFont="1" applyFill="1" applyBorder="1" applyAlignment="1">
      <alignment horizontal="right" vertical="center" wrapText="1"/>
    </xf>
    <xf numFmtId="4" fontId="1" fillId="11" borderId="25" xfId="0" applyNumberFormat="1" applyFont="1" applyFill="1" applyBorder="1" applyAlignment="1">
      <alignment vertical="top" wrapText="1"/>
    </xf>
    <xf numFmtId="0" fontId="6" fillId="12" borderId="56" xfId="0" applyFont="1" applyFill="1" applyBorder="1" applyAlignment="1">
      <alignment vertical="top"/>
    </xf>
    <xf numFmtId="4" fontId="28" fillId="12" borderId="6" xfId="0" applyNumberFormat="1" applyFont="1" applyFill="1" applyBorder="1" applyAlignment="1">
      <alignment vertical="top"/>
    </xf>
    <xf numFmtId="4" fontId="1" fillId="11" borderId="25" xfId="0" applyNumberFormat="1" applyFont="1" applyFill="1" applyBorder="1" applyAlignment="1">
      <alignment horizontal="right" vertical="top" wrapText="1"/>
    </xf>
    <xf numFmtId="4" fontId="1" fillId="9" borderId="48" xfId="0" applyNumberFormat="1" applyFont="1" applyFill="1" applyBorder="1" applyAlignment="1">
      <alignment horizontal="right" vertical="center" wrapText="1"/>
    </xf>
    <xf numFmtId="4" fontId="1" fillId="9" borderId="58" xfId="0" applyNumberFormat="1" applyFont="1" applyFill="1" applyBorder="1" applyAlignment="1">
      <alignment horizontal="right" vertical="center" wrapText="1"/>
    </xf>
    <xf numFmtId="4" fontId="9" fillId="5" borderId="61" xfId="0" applyNumberFormat="1" applyFont="1" applyFill="1" applyBorder="1" applyAlignment="1">
      <alignment horizontal="right" vertical="center" wrapText="1"/>
    </xf>
    <xf numFmtId="4" fontId="1" fillId="9" borderId="27" xfId="0" applyNumberFormat="1" applyFont="1" applyFill="1" applyBorder="1" applyAlignment="1">
      <alignment horizontal="right" vertical="center" wrapText="1"/>
    </xf>
    <xf numFmtId="4" fontId="1" fillId="9" borderId="25" xfId="0" applyNumberFormat="1" applyFont="1" applyFill="1" applyBorder="1" applyAlignment="1">
      <alignment horizontal="right" vertical="center" wrapText="1"/>
    </xf>
    <xf numFmtId="4" fontId="1" fillId="9" borderId="47" xfId="0" applyNumberFormat="1" applyFont="1" applyFill="1" applyBorder="1" applyAlignment="1">
      <alignment horizontal="right" vertical="center" wrapText="1"/>
    </xf>
    <xf numFmtId="4" fontId="1" fillId="9" borderId="51" xfId="0" applyNumberFormat="1" applyFont="1" applyFill="1" applyBorder="1" applyAlignment="1">
      <alignment horizontal="right" vertical="center" wrapText="1"/>
    </xf>
    <xf numFmtId="0" fontId="8" fillId="2" borderId="62" xfId="0" applyFont="1" applyFill="1" applyBorder="1" applyAlignment="1">
      <alignment horizontal="center" vertical="center" wrapText="1"/>
    </xf>
    <xf numFmtId="4" fontId="4" fillId="0" borderId="45" xfId="0" applyNumberFormat="1" applyFont="1" applyBorder="1"/>
    <xf numFmtId="4" fontId="2" fillId="0" borderId="45" xfId="0" applyNumberFormat="1" applyFont="1" applyBorder="1"/>
    <xf numFmtId="0" fontId="2" fillId="0" borderId="45" xfId="0" applyFont="1" applyBorder="1"/>
    <xf numFmtId="4" fontId="16" fillId="0" borderId="45" xfId="0" applyNumberFormat="1" applyFont="1" applyBorder="1"/>
    <xf numFmtId="165" fontId="4" fillId="0" borderId="59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31" fillId="0" borderId="0" xfId="0" applyFont="1" applyAlignment="1"/>
    <xf numFmtId="0" fontId="0" fillId="0" borderId="0" xfId="0" applyFont="1" applyAlignment="1"/>
    <xf numFmtId="4" fontId="37" fillId="20" borderId="45" xfId="0" applyNumberFormat="1" applyFont="1" applyFill="1" applyBorder="1" applyAlignment="1">
      <alignment horizontal="right" vertical="center" wrapText="1"/>
    </xf>
    <xf numFmtId="4" fontId="9" fillId="21" borderId="45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4" fontId="33" fillId="0" borderId="27" xfId="0" applyNumberFormat="1" applyFont="1" applyBorder="1" applyAlignment="1">
      <alignment horizontal="right" vertical="center" wrapText="1"/>
    </xf>
    <xf numFmtId="4" fontId="1" fillId="4" borderId="25" xfId="0" applyNumberFormat="1" applyFont="1" applyFill="1" applyBorder="1" applyAlignment="1">
      <alignment vertical="center" wrapText="1"/>
    </xf>
    <xf numFmtId="4" fontId="28" fillId="12" borderId="27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30" fillId="0" borderId="40" xfId="0" applyFont="1" applyBorder="1" applyAlignment="1">
      <alignment horizontal="left" vertical="top" wrapText="1"/>
    </xf>
    <xf numFmtId="4" fontId="37" fillId="0" borderId="27" xfId="0" applyNumberFormat="1" applyFont="1" applyFill="1" applyBorder="1" applyAlignment="1">
      <alignment horizontal="right" vertical="center" wrapText="1"/>
    </xf>
    <xf numFmtId="4" fontId="1" fillId="12" borderId="45" xfId="0" applyNumberFormat="1" applyFont="1" applyFill="1" applyBorder="1" applyAlignment="1">
      <alignment horizontal="right" vertical="center" wrapText="1"/>
    </xf>
    <xf numFmtId="0" fontId="9" fillId="22" borderId="45" xfId="0" applyFont="1" applyFill="1" applyBorder="1" applyAlignment="1">
      <alignment horizontal="center" vertical="center" wrapText="1"/>
    </xf>
    <xf numFmtId="4" fontId="1" fillId="23" borderId="45" xfId="0" applyNumberFormat="1" applyFont="1" applyFill="1" applyBorder="1" applyAlignment="1">
      <alignment horizontal="right" vertical="center" wrapText="1"/>
    </xf>
    <xf numFmtId="4" fontId="1" fillId="22" borderId="45" xfId="0" applyNumberFormat="1" applyFont="1" applyFill="1" applyBorder="1" applyAlignment="1">
      <alignment horizontal="right" vertical="center" wrapText="1"/>
    </xf>
    <xf numFmtId="4" fontId="1" fillId="24" borderId="45" xfId="0" applyNumberFormat="1" applyFont="1" applyFill="1" applyBorder="1" applyAlignment="1">
      <alignment horizontal="right" vertical="center" wrapText="1"/>
    </xf>
    <xf numFmtId="0" fontId="18" fillId="22" borderId="45" xfId="0" applyFont="1" applyFill="1" applyBorder="1" applyAlignment="1">
      <alignment horizontal="center" vertical="center" wrapText="1"/>
    </xf>
    <xf numFmtId="4" fontId="1" fillId="22" borderId="45" xfId="0" applyNumberFormat="1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center" vertical="center" wrapText="1"/>
    </xf>
    <xf numFmtId="4" fontId="9" fillId="6" borderId="45" xfId="0" applyNumberFormat="1" applyFont="1" applyFill="1" applyBorder="1" applyAlignment="1">
      <alignment wrapText="1"/>
    </xf>
    <xf numFmtId="4" fontId="9" fillId="6" borderId="45" xfId="0" applyNumberFormat="1" applyFont="1" applyFill="1" applyBorder="1"/>
    <xf numFmtId="4" fontId="18" fillId="6" borderId="45" xfId="0" applyNumberFormat="1" applyFont="1" applyFill="1" applyBorder="1"/>
    <xf numFmtId="0" fontId="9" fillId="10" borderId="45" xfId="0" applyFont="1" applyFill="1" applyBorder="1"/>
    <xf numFmtId="4" fontId="24" fillId="2" borderId="45" xfId="0" applyNumberFormat="1" applyFont="1" applyFill="1" applyBorder="1"/>
    <xf numFmtId="4" fontId="38" fillId="12" borderId="45" xfId="0" applyNumberFormat="1" applyFont="1" applyFill="1" applyBorder="1" applyAlignment="1">
      <alignment horizontal="right" vertical="center" wrapText="1"/>
    </xf>
    <xf numFmtId="4" fontId="1" fillId="9" borderId="67" xfId="0" applyNumberFormat="1" applyFont="1" applyFill="1" applyBorder="1" applyAlignment="1">
      <alignment horizontal="right" vertical="center" wrapText="1"/>
    </xf>
    <xf numFmtId="4" fontId="9" fillId="5" borderId="44" xfId="0" applyNumberFormat="1" applyFont="1" applyFill="1" applyBorder="1" applyAlignment="1">
      <alignment horizontal="right" vertical="center" wrapText="1"/>
    </xf>
    <xf numFmtId="4" fontId="9" fillId="5" borderId="69" xfId="0" applyNumberFormat="1" applyFont="1" applyFill="1" applyBorder="1" applyAlignment="1">
      <alignment horizontal="right" vertical="center" wrapText="1"/>
    </xf>
    <xf numFmtId="4" fontId="9" fillId="5" borderId="70" xfId="0" applyNumberFormat="1" applyFont="1" applyFill="1" applyBorder="1" applyAlignment="1">
      <alignment horizontal="right" vertical="center" wrapText="1"/>
    </xf>
    <xf numFmtId="4" fontId="9" fillId="5" borderId="71" xfId="0" applyNumberFormat="1" applyFont="1" applyFill="1" applyBorder="1" applyAlignment="1">
      <alignment horizontal="right" vertical="center" wrapText="1"/>
    </xf>
    <xf numFmtId="4" fontId="1" fillId="9" borderId="17" xfId="0" applyNumberFormat="1" applyFont="1" applyFill="1" applyBorder="1" applyAlignment="1">
      <alignment horizontal="right" vertical="center"/>
    </xf>
    <xf numFmtId="4" fontId="1" fillId="9" borderId="56" xfId="0" applyNumberFormat="1" applyFont="1" applyFill="1" applyBorder="1" applyAlignment="1">
      <alignment horizontal="right" vertical="center"/>
    </xf>
    <xf numFmtId="4" fontId="1" fillId="9" borderId="72" xfId="0" applyNumberFormat="1" applyFont="1" applyFill="1" applyBorder="1" applyAlignment="1">
      <alignment horizontal="right" vertical="center"/>
    </xf>
    <xf numFmtId="4" fontId="1" fillId="9" borderId="59" xfId="0" applyNumberFormat="1" applyFont="1" applyFill="1" applyBorder="1" applyAlignment="1">
      <alignment horizontal="right" vertical="center"/>
    </xf>
    <xf numFmtId="4" fontId="1" fillId="9" borderId="34" xfId="0" applyNumberFormat="1" applyFont="1" applyFill="1" applyBorder="1" applyAlignment="1">
      <alignment horizontal="right" vertical="center"/>
    </xf>
    <xf numFmtId="4" fontId="1" fillId="9" borderId="68" xfId="0" applyNumberFormat="1" applyFont="1" applyFill="1" applyBorder="1" applyAlignment="1">
      <alignment horizontal="right" vertical="center"/>
    </xf>
    <xf numFmtId="4" fontId="1" fillId="9" borderId="26" xfId="0" applyNumberFormat="1" applyFont="1" applyFill="1" applyBorder="1" applyAlignment="1">
      <alignment horizontal="right" vertical="center" wrapText="1"/>
    </xf>
    <xf numFmtId="4" fontId="1" fillId="9" borderId="6" xfId="0" applyNumberFormat="1" applyFont="1" applyFill="1" applyBorder="1" applyAlignment="1">
      <alignment horizontal="right" vertical="center" wrapText="1"/>
    </xf>
    <xf numFmtId="4" fontId="1" fillId="9" borderId="73" xfId="0" applyNumberFormat="1" applyFont="1" applyFill="1" applyBorder="1" applyAlignment="1">
      <alignment horizontal="right" vertical="center" wrapText="1"/>
    </xf>
    <xf numFmtId="4" fontId="9" fillId="5" borderId="66" xfId="0" applyNumberFormat="1" applyFont="1" applyFill="1" applyBorder="1" applyAlignment="1">
      <alignment horizontal="right" vertical="center" wrapText="1"/>
    </xf>
    <xf numFmtId="4" fontId="9" fillId="5" borderId="74" xfId="0" applyNumberFormat="1" applyFont="1" applyFill="1" applyBorder="1" applyAlignment="1">
      <alignment horizontal="right" vertical="center" wrapText="1"/>
    </xf>
    <xf numFmtId="4" fontId="9" fillId="5" borderId="53" xfId="0" applyNumberFormat="1" applyFont="1" applyFill="1" applyBorder="1" applyAlignment="1">
      <alignment horizontal="right" vertical="center" wrapText="1"/>
    </xf>
    <xf numFmtId="4" fontId="9" fillId="5" borderId="57" xfId="0" applyNumberFormat="1" applyFont="1" applyFill="1" applyBorder="1" applyAlignment="1">
      <alignment horizontal="right" vertical="center" wrapText="1"/>
    </xf>
    <xf numFmtId="165" fontId="4" fillId="0" borderId="59" xfId="0" applyNumberFormat="1" applyFont="1" applyBorder="1" applyAlignment="1">
      <alignment vertical="center" wrapText="1"/>
    </xf>
    <xf numFmtId="0" fontId="0" fillId="0" borderId="0" xfId="0" applyFont="1" applyAlignment="1"/>
    <xf numFmtId="4" fontId="9" fillId="5" borderId="62" xfId="0" applyNumberFormat="1" applyFont="1" applyFill="1" applyBorder="1" applyAlignment="1">
      <alignment horizontal="right" vertical="center" wrapText="1"/>
    </xf>
    <xf numFmtId="0" fontId="8" fillId="2" borderId="75" xfId="0" applyFont="1" applyFill="1" applyBorder="1" applyAlignment="1">
      <alignment horizontal="center" vertical="center" wrapText="1"/>
    </xf>
    <xf numFmtId="4" fontId="38" fillId="12" borderId="47" xfId="0" applyNumberFormat="1" applyFont="1" applyFill="1" applyBorder="1" applyAlignment="1">
      <alignment horizontal="right" vertical="center" wrapText="1"/>
    </xf>
    <xf numFmtId="4" fontId="9" fillId="3" borderId="32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0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4" fontId="28" fillId="4" borderId="45" xfId="0" applyNumberFormat="1" applyFont="1" applyFill="1" applyBorder="1" applyAlignment="1">
      <alignment horizontal="right" vertical="center" wrapText="1"/>
    </xf>
    <xf numFmtId="4" fontId="28" fillId="12" borderId="45" xfId="0" applyNumberFormat="1" applyFont="1" applyFill="1" applyBorder="1" applyAlignment="1">
      <alignment horizontal="right" vertical="center" wrapText="1"/>
    </xf>
    <xf numFmtId="4" fontId="28" fillId="4" borderId="27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right" vertical="top" wrapText="1"/>
    </xf>
    <xf numFmtId="0" fontId="4" fillId="0" borderId="45" xfId="0" applyFont="1" applyBorder="1" applyAlignment="1">
      <alignment horizontal="left" vertical="center" wrapText="1"/>
    </xf>
    <xf numFmtId="4" fontId="1" fillId="4" borderId="45" xfId="0" applyNumberFormat="1" applyFont="1" applyFill="1" applyBorder="1" applyAlignment="1">
      <alignment horizontal="right" vertical="center" wrapText="1"/>
    </xf>
    <xf numFmtId="0" fontId="1" fillId="0" borderId="45" xfId="0" applyFont="1" applyBorder="1" applyAlignment="1">
      <alignment horizontal="lef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3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4" fontId="28" fillId="4" borderId="17" xfId="0" applyNumberFormat="1" applyFont="1" applyFill="1" applyBorder="1" applyAlignment="1">
      <alignment horizontal="right" vertical="center" wrapText="1"/>
    </xf>
    <xf numFmtId="0" fontId="8" fillId="2" borderId="63" xfId="0" applyFont="1" applyFill="1" applyBorder="1" applyAlignment="1">
      <alignment horizontal="center" vertical="center" wrapText="1"/>
    </xf>
    <xf numFmtId="4" fontId="1" fillId="4" borderId="45" xfId="0" applyNumberFormat="1" applyFont="1" applyFill="1" applyBorder="1" applyAlignment="1">
      <alignment wrapText="1"/>
    </xf>
    <xf numFmtId="0" fontId="12" fillId="0" borderId="45" xfId="0" applyFont="1" applyBorder="1" applyAlignment="1">
      <alignment horizontal="left" vertical="center" wrapText="1"/>
    </xf>
    <xf numFmtId="4" fontId="9" fillId="19" borderId="45" xfId="0" applyNumberFormat="1" applyFont="1" applyFill="1" applyBorder="1" applyAlignment="1">
      <alignment vertical="center" wrapText="1"/>
    </xf>
    <xf numFmtId="4" fontId="28" fillId="4" borderId="56" xfId="0" applyNumberFormat="1" applyFont="1" applyFill="1" applyBorder="1" applyAlignment="1">
      <alignment horizontal="right" vertical="center" wrapText="1"/>
    </xf>
    <xf numFmtId="4" fontId="1" fillId="0" borderId="49" xfId="0" applyNumberFormat="1" applyFont="1" applyBorder="1" applyAlignment="1">
      <alignment horizontal="right" vertical="center" wrapText="1"/>
    </xf>
    <xf numFmtId="4" fontId="1" fillId="12" borderId="25" xfId="0" applyNumberFormat="1" applyFont="1" applyFill="1" applyBorder="1" applyAlignment="1">
      <alignment horizontal="right" vertical="center" wrapText="1"/>
    </xf>
    <xf numFmtId="4" fontId="1" fillId="12" borderId="56" xfId="0" applyNumberFormat="1" applyFont="1" applyFill="1" applyBorder="1" applyAlignment="1">
      <alignment horizontal="right" vertical="center" wrapText="1"/>
    </xf>
    <xf numFmtId="0" fontId="7" fillId="2" borderId="77" xfId="0" applyFont="1" applyFill="1" applyBorder="1" applyAlignment="1">
      <alignment vertical="center" wrapText="1"/>
    </xf>
    <xf numFmtId="0" fontId="7" fillId="2" borderId="66" xfId="0" applyFont="1" applyFill="1" applyBorder="1" applyAlignment="1">
      <alignment vertical="center" wrapText="1"/>
    </xf>
    <xf numFmtId="0" fontId="8" fillId="2" borderId="78" xfId="0" applyFont="1" applyFill="1" applyBorder="1" applyAlignment="1">
      <alignment vertical="center" wrapText="1"/>
    </xf>
    <xf numFmtId="49" fontId="7" fillId="2" borderId="63" xfId="0" applyNumberFormat="1" applyFont="1" applyFill="1" applyBorder="1" applyAlignment="1">
      <alignment horizontal="center" vertical="center" wrapText="1"/>
    </xf>
    <xf numFmtId="4" fontId="28" fillId="4" borderId="47" xfId="0" applyNumberFormat="1" applyFont="1" applyFill="1" applyBorder="1" applyAlignment="1">
      <alignment horizontal="right" vertical="center" wrapText="1"/>
    </xf>
    <xf numFmtId="4" fontId="9" fillId="6" borderId="5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Alignment="1"/>
    <xf numFmtId="0" fontId="4" fillId="0" borderId="45" xfId="0" applyFont="1" applyBorder="1" applyAlignment="1">
      <alignment horizontal="left" vertical="center" wrapText="1"/>
    </xf>
    <xf numFmtId="4" fontId="1" fillId="4" borderId="45" xfId="0" applyNumberFormat="1" applyFont="1" applyFill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4" borderId="15" xfId="0" applyNumberFormat="1" applyFont="1" applyFill="1" applyBorder="1" applyAlignment="1">
      <alignment horizontal="right" vertical="center" wrapText="1"/>
    </xf>
    <xf numFmtId="4" fontId="1" fillId="4" borderId="17" xfId="0" applyNumberFormat="1" applyFont="1" applyFill="1" applyBorder="1" applyAlignment="1">
      <alignment horizontal="righ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0" xfId="0" applyFont="1" applyAlignment="1"/>
    <xf numFmtId="4" fontId="1" fillId="4" borderId="25" xfId="0" applyNumberFormat="1" applyFont="1" applyFill="1" applyBorder="1" applyAlignment="1">
      <alignment horizontal="right"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1" fillId="4" borderId="56" xfId="0" applyNumberFormat="1" applyFont="1" applyFill="1" applyBorder="1" applyAlignment="1">
      <alignment horizontal="right" vertical="center" wrapText="1"/>
    </xf>
    <xf numFmtId="4" fontId="1" fillId="4" borderId="47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56" xfId="0" applyNumberFormat="1" applyFont="1" applyBorder="1" applyAlignment="1">
      <alignment horizontal="right" vertical="center" wrapText="1"/>
    </xf>
    <xf numFmtId="49" fontId="2" fillId="0" borderId="60" xfId="0" applyNumberFormat="1" applyFont="1" applyBorder="1" applyAlignment="1">
      <alignment horizontal="right" vertical="center"/>
    </xf>
    <xf numFmtId="0" fontId="6" fillId="0" borderId="45" xfId="0" applyFont="1" applyBorder="1"/>
    <xf numFmtId="4" fontId="1" fillId="0" borderId="11" xfId="0" applyNumberFormat="1" applyFont="1" applyBorder="1" applyAlignment="1">
      <alignment vertical="center" wrapText="1"/>
    </xf>
    <xf numFmtId="0" fontId="6" fillId="0" borderId="6" xfId="0" applyFont="1" applyBorder="1"/>
    <xf numFmtId="0" fontId="6" fillId="0" borderId="56" xfId="0" applyFont="1" applyBorder="1"/>
    <xf numFmtId="0" fontId="3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7" fillId="0" borderId="36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" fontId="1" fillId="11" borderId="47" xfId="0" applyNumberFormat="1" applyFont="1" applyFill="1" applyBorder="1" applyAlignment="1">
      <alignment horizontal="right" vertical="center" wrapText="1"/>
    </xf>
    <xf numFmtId="4" fontId="9" fillId="6" borderId="47" xfId="0" applyNumberFormat="1" applyFont="1" applyFill="1" applyBorder="1" applyAlignment="1">
      <alignment horizontal="right" vertical="center" wrapText="1"/>
    </xf>
    <xf numFmtId="4" fontId="9" fillId="6" borderId="32" xfId="0" applyNumberFormat="1" applyFont="1" applyFill="1" applyBorder="1" applyAlignment="1">
      <alignment horizontal="right" vertical="center" wrapText="1"/>
    </xf>
    <xf numFmtId="4" fontId="9" fillId="6" borderId="49" xfId="0" applyNumberFormat="1" applyFont="1" applyFill="1" applyBorder="1" applyAlignment="1">
      <alignment horizontal="right" vertical="center" wrapText="1"/>
    </xf>
    <xf numFmtId="4" fontId="16" fillId="4" borderId="45" xfId="0" applyNumberFormat="1" applyFont="1" applyFill="1" applyBorder="1" applyAlignment="1">
      <alignment horizontal="right" vertical="center" wrapText="1"/>
    </xf>
    <xf numFmtId="4" fontId="4" fillId="0" borderId="47" xfId="0" applyNumberFormat="1" applyFont="1" applyBorder="1"/>
    <xf numFmtId="4" fontId="9" fillId="6" borderId="47" xfId="0" applyNumberFormat="1" applyFont="1" applyFill="1" applyBorder="1"/>
    <xf numFmtId="4" fontId="2" fillId="0" borderId="47" xfId="0" applyNumberFormat="1" applyFont="1" applyBorder="1"/>
    <xf numFmtId="0" fontId="2" fillId="0" borderId="47" xfId="0" applyFont="1" applyBorder="1"/>
    <xf numFmtId="4" fontId="16" fillId="0" borderId="47" xfId="0" applyNumberFormat="1" applyFont="1" applyBorder="1"/>
    <xf numFmtId="4" fontId="24" fillId="2" borderId="47" xfId="0" applyNumberFormat="1" applyFont="1" applyFill="1" applyBorder="1"/>
    <xf numFmtId="4" fontId="1" fillId="0" borderId="45" xfId="0" applyNumberFormat="1" applyFont="1" applyBorder="1" applyAlignment="1">
      <alignment horizontal="right" vertical="center" wrapText="1"/>
    </xf>
    <xf numFmtId="4" fontId="37" fillId="25" borderId="47" xfId="0" applyNumberFormat="1" applyFont="1" applyFill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56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165" fontId="4" fillId="0" borderId="68" xfId="0" applyNumberFormat="1" applyFont="1" applyBorder="1" applyAlignment="1">
      <alignment horizontal="center" vertical="center" wrapText="1"/>
    </xf>
    <xf numFmtId="4" fontId="39" fillId="25" borderId="45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4" fontId="1" fillId="4" borderId="45" xfId="0" applyNumberFormat="1" applyFont="1" applyFill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58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/>
    </xf>
    <xf numFmtId="49" fontId="2" fillId="0" borderId="6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0" fontId="10" fillId="0" borderId="4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4" fontId="4" fillId="0" borderId="0" xfId="0" applyNumberFormat="1" applyFont="1" applyAlignment="1">
      <alignment vertical="center"/>
    </xf>
    <xf numFmtId="4" fontId="16" fillId="4" borderId="36" xfId="0" applyNumberFormat="1" applyFont="1" applyFill="1" applyBorder="1" applyAlignment="1">
      <alignment horizontal="right" vertical="center" wrapText="1"/>
    </xf>
    <xf numFmtId="4" fontId="1" fillId="9" borderId="76" xfId="0" applyNumberFormat="1" applyFont="1" applyFill="1" applyBorder="1" applyAlignment="1">
      <alignment horizontal="right" vertical="center"/>
    </xf>
    <xf numFmtId="4" fontId="18" fillId="3" borderId="32" xfId="0" applyNumberFormat="1" applyFont="1" applyFill="1" applyBorder="1" applyAlignment="1">
      <alignment horizontal="right" vertical="center" wrapText="1"/>
    </xf>
    <xf numFmtId="4" fontId="9" fillId="3" borderId="32" xfId="0" applyNumberFormat="1" applyFont="1" applyFill="1" applyBorder="1" applyAlignment="1">
      <alignment vertical="center" wrapText="1"/>
    </xf>
    <xf numFmtId="4" fontId="18" fillId="3" borderId="45" xfId="0" applyNumberFormat="1" applyFont="1" applyFill="1" applyBorder="1" applyAlignment="1">
      <alignment horizontal="right" vertical="center" wrapText="1"/>
    </xf>
    <xf numFmtId="4" fontId="9" fillId="3" borderId="45" xfId="0" applyNumberFormat="1" applyFont="1" applyFill="1" applyBorder="1" applyAlignment="1">
      <alignment vertical="center" wrapText="1"/>
    </xf>
    <xf numFmtId="4" fontId="9" fillId="5" borderId="63" xfId="0" applyNumberFormat="1" applyFont="1" applyFill="1" applyBorder="1" applyAlignment="1">
      <alignment horizontal="right" vertical="center" wrapText="1"/>
    </xf>
    <xf numFmtId="0" fontId="4" fillId="8" borderId="41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top" wrapText="1"/>
    </xf>
    <xf numFmtId="4" fontId="1" fillId="8" borderId="15" xfId="0" applyNumberFormat="1" applyFont="1" applyFill="1" applyBorder="1" applyAlignment="1">
      <alignment horizontal="right" vertical="center" wrapText="1"/>
    </xf>
    <xf numFmtId="4" fontId="1" fillId="8" borderId="25" xfId="0" applyNumberFormat="1" applyFont="1" applyFill="1" applyBorder="1" applyAlignment="1">
      <alignment horizontal="right" vertical="center" wrapText="1"/>
    </xf>
    <xf numFmtId="4" fontId="9" fillId="5" borderId="112" xfId="0" applyNumberFormat="1" applyFont="1" applyFill="1" applyBorder="1" applyAlignment="1">
      <alignment horizontal="right" vertical="center" wrapText="1"/>
    </xf>
    <xf numFmtId="49" fontId="32" fillId="0" borderId="49" xfId="0" applyNumberFormat="1" applyFont="1" applyBorder="1" applyAlignment="1">
      <alignment horizontal="right" vertical="center"/>
    </xf>
    <xf numFmtId="49" fontId="2" fillId="0" borderId="4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 wrapText="1"/>
    </xf>
    <xf numFmtId="4" fontId="1" fillId="4" borderId="45" xfId="0" applyNumberFormat="1" applyFont="1" applyFill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0" fontId="4" fillId="0" borderId="45" xfId="0" applyFont="1" applyBorder="1" applyAlignment="1">
      <alignment horizontal="left" vertical="center" wrapText="1"/>
    </xf>
    <xf numFmtId="0" fontId="0" fillId="0" borderId="0" xfId="0" applyFont="1" applyAlignment="1"/>
    <xf numFmtId="0" fontId="35" fillId="0" borderId="0" xfId="0" applyFont="1" applyAlignment="1">
      <alignment horizontal="left" vertical="center"/>
    </xf>
    <xf numFmtId="0" fontId="0" fillId="0" borderId="0" xfId="0" applyFont="1" applyAlignment="1"/>
    <xf numFmtId="0" fontId="3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4" fillId="0" borderId="45" xfId="0" applyFont="1" applyBorder="1" applyAlignment="1">
      <alignment horizontal="right" vertical="center" wrapText="1" shrinkToFit="1"/>
    </xf>
    <xf numFmtId="0" fontId="16" fillId="0" borderId="45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10" fillId="0" borderId="45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right" vertical="top" wrapText="1"/>
    </xf>
    <xf numFmtId="4" fontId="1" fillId="4" borderId="45" xfId="0" applyNumberFormat="1" applyFont="1" applyFill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0" fontId="4" fillId="0" borderId="45" xfId="0" applyFont="1" applyBorder="1" applyAlignment="1">
      <alignment horizontal="left" vertical="top" wrapText="1"/>
    </xf>
    <xf numFmtId="4" fontId="1" fillId="0" borderId="58" xfId="0" applyNumberFormat="1" applyFont="1" applyBorder="1" applyAlignment="1">
      <alignment horizontal="right" vertical="center" wrapText="1"/>
    </xf>
    <xf numFmtId="4" fontId="1" fillId="0" borderId="59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4" fontId="1" fillId="4" borderId="45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right" vertical="top" wrapText="1"/>
    </xf>
    <xf numFmtId="0" fontId="4" fillId="0" borderId="45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9" fillId="3" borderId="45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vertical="center" wrapText="1"/>
    </xf>
    <xf numFmtId="0" fontId="9" fillId="5" borderId="45" xfId="0" applyFont="1" applyFill="1" applyBorder="1" applyAlignment="1">
      <alignment horizontal="left" vertical="center" wrapText="1"/>
    </xf>
    <xf numFmtId="0" fontId="1" fillId="23" borderId="45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vertical="center" wrapText="1"/>
    </xf>
    <xf numFmtId="0" fontId="1" fillId="22" borderId="45" xfId="0" applyFont="1" applyFill="1" applyBorder="1" applyAlignment="1">
      <alignment horizontal="left" vertical="center" wrapText="1"/>
    </xf>
    <xf numFmtId="0" fontId="18" fillId="22" borderId="45" xfId="0" applyFont="1" applyFill="1" applyBorder="1" applyAlignment="1">
      <alignment horizontal="left" vertical="center" wrapText="1"/>
    </xf>
    <xf numFmtId="4" fontId="9" fillId="0" borderId="47" xfId="0" applyNumberFormat="1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4" fontId="1" fillId="11" borderId="58" xfId="0" applyNumberFormat="1" applyFont="1" applyFill="1" applyBorder="1" applyAlignment="1">
      <alignment horizontal="right" vertical="center" wrapText="1"/>
    </xf>
    <xf numFmtId="4" fontId="1" fillId="11" borderId="59" xfId="0" applyNumberFormat="1" applyFont="1" applyFill="1" applyBorder="1" applyAlignment="1">
      <alignment horizontal="right" vertical="center" wrapText="1"/>
    </xf>
    <xf numFmtId="4" fontId="1" fillId="0" borderId="76" xfId="0" applyNumberFormat="1" applyFont="1" applyBorder="1" applyAlignment="1">
      <alignment horizontal="right" vertical="center" wrapText="1"/>
    </xf>
    <xf numFmtId="4" fontId="1" fillId="11" borderId="76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56" xfId="0" applyNumberFormat="1" applyFont="1" applyBorder="1" applyAlignment="1">
      <alignment horizontal="right" vertical="center" wrapText="1"/>
    </xf>
    <xf numFmtId="4" fontId="1" fillId="0" borderId="47" xfId="0" applyNumberFormat="1" applyFont="1" applyBorder="1" applyAlignment="1">
      <alignment horizontal="right" vertical="center" wrapText="1"/>
    </xf>
    <xf numFmtId="4" fontId="1" fillId="4" borderId="58" xfId="0" applyNumberFormat="1" applyFont="1" applyFill="1" applyBorder="1" applyAlignment="1">
      <alignment horizontal="right" vertical="center" wrapText="1"/>
    </xf>
    <xf numFmtId="4" fontId="1" fillId="4" borderId="76" xfId="0" applyNumberFormat="1" applyFont="1" applyFill="1" applyBorder="1" applyAlignment="1">
      <alignment horizontal="right" vertical="center" wrapText="1"/>
    </xf>
    <xf numFmtId="4" fontId="1" fillId="4" borderId="59" xfId="0" applyNumberFormat="1" applyFont="1" applyFill="1" applyBorder="1" applyAlignment="1">
      <alignment horizontal="right" vertical="center" wrapText="1"/>
    </xf>
    <xf numFmtId="4" fontId="1" fillId="0" borderId="58" xfId="0" applyNumberFormat="1" applyFont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right" vertical="center" wrapText="1"/>
    </xf>
    <xf numFmtId="4" fontId="1" fillId="4" borderId="17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11" borderId="25" xfId="0" applyNumberFormat="1" applyFont="1" applyFill="1" applyBorder="1" applyAlignment="1">
      <alignment horizontal="right" vertical="center" wrapText="1"/>
    </xf>
    <xf numFmtId="4" fontId="1" fillId="11" borderId="6" xfId="0" applyNumberFormat="1" applyFont="1" applyFill="1" applyBorder="1" applyAlignment="1">
      <alignment horizontal="right" vertical="center" wrapText="1"/>
    </xf>
    <xf numFmtId="4" fontId="1" fillId="11" borderId="110" xfId="0" applyNumberFormat="1" applyFont="1" applyFill="1" applyBorder="1" applyAlignment="1">
      <alignment horizontal="right" vertical="center" wrapText="1"/>
    </xf>
    <xf numFmtId="4" fontId="1" fillId="0" borderId="67" xfId="0" applyNumberFormat="1" applyFont="1" applyBorder="1" applyAlignment="1">
      <alignment horizontal="right" vertical="center" wrapText="1"/>
    </xf>
    <xf numFmtId="4" fontId="1" fillId="0" borderId="68" xfId="0" applyNumberFormat="1" applyFont="1" applyBorder="1" applyAlignment="1">
      <alignment horizontal="right" vertical="center" wrapText="1"/>
    </xf>
    <xf numFmtId="4" fontId="1" fillId="4" borderId="26" xfId="0" applyNumberFormat="1" applyFont="1" applyFill="1" applyBorder="1" applyAlignment="1">
      <alignment horizontal="right" vertical="center" wrapText="1"/>
    </xf>
    <xf numFmtId="4" fontId="1" fillId="0" borderId="79" xfId="0" applyNumberFormat="1" applyFont="1" applyBorder="1" applyAlignment="1">
      <alignment horizontal="right" vertical="center" wrapText="1"/>
    </xf>
    <xf numFmtId="4" fontId="1" fillId="0" borderId="80" xfId="0" applyNumberFormat="1" applyFont="1" applyBorder="1" applyAlignment="1">
      <alignment horizontal="right" vertical="center" wrapText="1"/>
    </xf>
    <xf numFmtId="4" fontId="1" fillId="0" borderId="81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76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22" fillId="0" borderId="39" xfId="0" applyFont="1" applyBorder="1"/>
    <xf numFmtId="0" fontId="22" fillId="0" borderId="28" xfId="0" applyFont="1" applyBorder="1"/>
    <xf numFmtId="0" fontId="22" fillId="0" borderId="40" xfId="0" applyFont="1" applyBorder="1"/>
    <xf numFmtId="0" fontId="22" fillId="4" borderId="39" xfId="0" applyFont="1" applyFill="1" applyBorder="1" applyAlignment="1">
      <alignment wrapText="1"/>
    </xf>
    <xf numFmtId="0" fontId="22" fillId="4" borderId="28" xfId="0" applyFont="1" applyFill="1" applyBorder="1" applyAlignment="1">
      <alignment wrapText="1"/>
    </xf>
    <xf numFmtId="0" fontId="22" fillId="4" borderId="40" xfId="0" applyFont="1" applyFill="1" applyBorder="1" applyAlignment="1">
      <alignment wrapText="1"/>
    </xf>
    <xf numFmtId="4" fontId="21" fillId="4" borderId="21" xfId="0" applyNumberFormat="1" applyFont="1" applyFill="1" applyBorder="1" applyAlignment="1">
      <alignment horizontal="center" vertical="center" wrapText="1"/>
    </xf>
    <xf numFmtId="4" fontId="21" fillId="4" borderId="22" xfId="0" applyNumberFormat="1" applyFont="1" applyFill="1" applyBorder="1" applyAlignment="1">
      <alignment horizontal="center" vertical="center" wrapText="1"/>
    </xf>
    <xf numFmtId="4" fontId="21" fillId="4" borderId="43" xfId="0" applyNumberFormat="1" applyFont="1" applyFill="1" applyBorder="1" applyAlignment="1">
      <alignment horizontal="center" vertical="center" wrapText="1"/>
    </xf>
    <xf numFmtId="4" fontId="21" fillId="4" borderId="29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8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 wrapText="1"/>
    </xf>
    <xf numFmtId="0" fontId="9" fillId="5" borderId="61" xfId="0" applyFont="1" applyFill="1" applyBorder="1" applyAlignment="1">
      <alignment horizontal="left" vertical="center" wrapText="1"/>
    </xf>
    <xf numFmtId="0" fontId="9" fillId="5" borderId="64" xfId="0" applyFont="1" applyFill="1" applyBorder="1" applyAlignment="1">
      <alignment horizontal="left" vertical="center" wrapText="1"/>
    </xf>
    <xf numFmtId="0" fontId="9" fillId="5" borderId="65" xfId="0" applyFont="1" applyFill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" fontId="4" fillId="0" borderId="35" xfId="0" applyNumberFormat="1" applyFont="1" applyBorder="1" applyAlignment="1">
      <alignment horizontal="center" vertical="top" wrapText="1"/>
    </xf>
    <xf numFmtId="0" fontId="9" fillId="3" borderId="93" xfId="0" applyFont="1" applyFill="1" applyBorder="1" applyAlignment="1">
      <alignment horizontal="left" vertical="center" wrapText="1"/>
    </xf>
    <xf numFmtId="0" fontId="9" fillId="3" borderId="94" xfId="0" applyFont="1" applyFill="1" applyBorder="1" applyAlignment="1">
      <alignment horizontal="left" vertical="center" wrapText="1"/>
    </xf>
    <xf numFmtId="0" fontId="9" fillId="3" borderId="95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3" borderId="100" xfId="0" applyFont="1" applyFill="1" applyBorder="1" applyAlignment="1">
      <alignment horizontal="left" vertical="center" wrapText="1"/>
    </xf>
    <xf numFmtId="0" fontId="9" fillId="3" borderId="101" xfId="0" applyFont="1" applyFill="1" applyBorder="1" applyAlignment="1">
      <alignment horizontal="left" vertical="center" wrapText="1"/>
    </xf>
    <xf numFmtId="0" fontId="9" fillId="3" borderId="10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108" xfId="0" applyFont="1" applyFill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top" wrapText="1"/>
    </xf>
    <xf numFmtId="0" fontId="5" fillId="0" borderId="107" xfId="0" applyFont="1" applyBorder="1" applyAlignment="1">
      <alignment horizontal="center" vertical="top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2" fillId="0" borderId="105" xfId="0" applyFont="1" applyBorder="1" applyAlignment="1">
      <alignment horizontal="center" vertical="top"/>
    </xf>
    <xf numFmtId="4" fontId="1" fillId="4" borderId="104" xfId="0" applyNumberFormat="1" applyFont="1" applyFill="1" applyBorder="1" applyAlignment="1">
      <alignment horizontal="center" vertical="center" wrapText="1"/>
    </xf>
    <xf numFmtId="4" fontId="1" fillId="4" borderId="26" xfId="0" applyNumberFormat="1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horizontal="center" vertical="center" wrapText="1"/>
    </xf>
    <xf numFmtId="4" fontId="1" fillId="4" borderId="103" xfId="0" applyNumberFormat="1" applyFont="1" applyFill="1" applyBorder="1" applyAlignment="1">
      <alignment horizontal="right" vertical="center" wrapText="1"/>
    </xf>
    <xf numFmtId="4" fontId="1" fillId="4" borderId="80" xfId="0" applyNumberFormat="1" applyFont="1" applyFill="1" applyBorder="1" applyAlignment="1">
      <alignment horizontal="right" vertical="center" wrapText="1"/>
    </xf>
    <xf numFmtId="4" fontId="1" fillId="4" borderId="81" xfId="0" applyNumberFormat="1" applyFont="1" applyFill="1" applyBorder="1" applyAlignment="1">
      <alignment horizontal="right" vertical="center" wrapText="1"/>
    </xf>
    <xf numFmtId="4" fontId="1" fillId="4" borderId="58" xfId="0" applyNumberFormat="1" applyFont="1" applyFill="1" applyBorder="1" applyAlignment="1">
      <alignment horizontal="center" vertical="center" wrapText="1"/>
    </xf>
    <xf numFmtId="4" fontId="1" fillId="4" borderId="76" xfId="0" applyNumberFormat="1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4" fontId="1" fillId="4" borderId="67" xfId="0" applyNumberFormat="1" applyFont="1" applyFill="1" applyBorder="1" applyAlignment="1">
      <alignment horizontal="right" vertical="center" wrapText="1"/>
    </xf>
    <xf numFmtId="4" fontId="1" fillId="4" borderId="111" xfId="0" applyNumberFormat="1" applyFont="1" applyFill="1" applyBorder="1" applyAlignment="1">
      <alignment horizontal="right" vertical="center" wrapText="1"/>
    </xf>
    <xf numFmtId="4" fontId="1" fillId="4" borderId="68" xfId="0" applyNumberFormat="1" applyFont="1" applyFill="1" applyBorder="1" applyAlignment="1">
      <alignment horizontal="right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right" vertical="center"/>
    </xf>
    <xf numFmtId="49" fontId="2" fillId="0" borderId="37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0" fontId="9" fillId="3" borderId="27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6" fillId="8" borderId="33" xfId="0" applyFont="1" applyFill="1" applyBorder="1" applyAlignment="1">
      <alignment horizontal="center" vertical="top" wrapText="1"/>
    </xf>
    <xf numFmtId="0" fontId="16" fillId="8" borderId="34" xfId="0" applyFont="1" applyFill="1" applyBorder="1" applyAlignment="1">
      <alignment horizontal="center" vertical="top" wrapText="1"/>
    </xf>
    <xf numFmtId="0" fontId="16" fillId="8" borderId="35" xfId="0" applyFont="1" applyFill="1" applyBorder="1" applyAlignment="1">
      <alignment horizontal="center" vertical="top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left" vertical="center" wrapText="1"/>
    </xf>
    <xf numFmtId="4" fontId="1" fillId="11" borderId="15" xfId="0" applyNumberFormat="1" applyFont="1" applyFill="1" applyBorder="1" applyAlignment="1">
      <alignment horizontal="right" vertical="center" wrapText="1"/>
    </xf>
    <xf numFmtId="4" fontId="1" fillId="11" borderId="26" xfId="0" applyNumberFormat="1" applyFont="1" applyFill="1" applyBorder="1" applyAlignment="1">
      <alignment horizontal="right" vertical="center" wrapText="1"/>
    </xf>
    <xf numFmtId="4" fontId="1" fillId="11" borderId="17" xfId="0" applyNumberFormat="1" applyFont="1" applyFill="1" applyBorder="1" applyAlignment="1">
      <alignment horizontal="right" vertical="center" wrapText="1"/>
    </xf>
    <xf numFmtId="49" fontId="2" fillId="0" borderId="49" xfId="0" applyNumberFormat="1" applyFont="1" applyBorder="1" applyAlignment="1">
      <alignment horizontal="right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4" fontId="10" fillId="0" borderId="46" xfId="0" applyNumberFormat="1" applyFont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left" vertical="top" wrapText="1"/>
    </xf>
    <xf numFmtId="0" fontId="1" fillId="9" borderId="28" xfId="0" applyFont="1" applyFill="1" applyBorder="1" applyAlignment="1">
      <alignment horizontal="left" vertical="top" wrapText="1"/>
    </xf>
    <xf numFmtId="0" fontId="1" fillId="9" borderId="40" xfId="0" applyFont="1" applyFill="1" applyBorder="1" applyAlignment="1">
      <alignment horizontal="left" vertical="top" wrapText="1"/>
    </xf>
    <xf numFmtId="0" fontId="1" fillId="9" borderId="99" xfId="0" applyFont="1" applyFill="1" applyBorder="1" applyAlignment="1">
      <alignment horizontal="left" vertical="top" wrapText="1"/>
    </xf>
    <xf numFmtId="0" fontId="1" fillId="9" borderId="94" xfId="0" applyFont="1" applyFill="1" applyBorder="1" applyAlignment="1">
      <alignment horizontal="left" vertical="top" wrapText="1"/>
    </xf>
    <xf numFmtId="0" fontId="1" fillId="9" borderId="95" xfId="0" applyFont="1" applyFill="1" applyBorder="1" applyAlignment="1">
      <alignment horizontal="left" vertical="top" wrapText="1"/>
    </xf>
    <xf numFmtId="0" fontId="29" fillId="9" borderId="96" xfId="0" applyFont="1" applyFill="1" applyBorder="1" applyAlignment="1">
      <alignment horizontal="left" vertical="top" wrapText="1"/>
    </xf>
    <xf numFmtId="0" fontId="29" fillId="9" borderId="97" xfId="0" applyFont="1" applyFill="1" applyBorder="1" applyAlignment="1">
      <alignment horizontal="left" vertical="top" wrapText="1"/>
    </xf>
    <xf numFmtId="0" fontId="29" fillId="9" borderId="98" xfId="0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9" fillId="6" borderId="39" xfId="0" applyFont="1" applyFill="1" applyBorder="1" applyAlignment="1">
      <alignment horizontal="left" vertical="center" wrapText="1"/>
    </xf>
    <xf numFmtId="0" fontId="9" fillId="6" borderId="28" xfId="0" applyFont="1" applyFill="1" applyBorder="1" applyAlignment="1">
      <alignment horizontal="left" vertical="center" wrapText="1"/>
    </xf>
    <xf numFmtId="0" fontId="9" fillId="6" borderId="40" xfId="0" applyFont="1" applyFill="1" applyBorder="1" applyAlignment="1">
      <alignment horizontal="left" vertical="center" wrapText="1"/>
    </xf>
    <xf numFmtId="0" fontId="16" fillId="0" borderId="93" xfId="0" applyFont="1" applyBorder="1" applyAlignment="1">
      <alignment horizontal="left" vertical="center" wrapText="1"/>
    </xf>
    <xf numFmtId="0" fontId="16" fillId="0" borderId="94" xfId="0" applyFont="1" applyBorder="1" applyAlignment="1">
      <alignment horizontal="left" vertical="center" wrapText="1"/>
    </xf>
    <xf numFmtId="0" fontId="16" fillId="0" borderId="95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4" fontId="9" fillId="4" borderId="61" xfId="0" applyNumberFormat="1" applyFont="1" applyFill="1" applyBorder="1" applyAlignment="1">
      <alignment horizontal="center" vertical="top" wrapText="1"/>
    </xf>
    <xf numFmtId="4" fontId="9" fillId="4" borderId="64" xfId="0" applyNumberFormat="1" applyFont="1" applyFill="1" applyBorder="1" applyAlignment="1">
      <alignment horizontal="center" vertical="top" wrapText="1"/>
    </xf>
    <xf numFmtId="4" fontId="9" fillId="4" borderId="63" xfId="0" applyNumberFormat="1" applyFont="1" applyFill="1" applyBorder="1" applyAlignment="1">
      <alignment horizontal="center" vertical="top" wrapText="1"/>
    </xf>
    <xf numFmtId="0" fontId="9" fillId="17" borderId="47" xfId="0" applyFont="1" applyFill="1" applyBorder="1" applyAlignment="1">
      <alignment horizontal="center" vertical="center" wrapText="1"/>
    </xf>
    <xf numFmtId="0" fontId="9" fillId="17" borderId="48" xfId="0" applyFont="1" applyFill="1" applyBorder="1" applyAlignment="1">
      <alignment horizontal="center" vertical="center" wrapText="1"/>
    </xf>
    <xf numFmtId="0" fontId="9" fillId="17" borderId="49" xfId="0" applyFont="1" applyFill="1" applyBorder="1" applyAlignment="1">
      <alignment horizontal="center" vertical="center" wrapText="1"/>
    </xf>
    <xf numFmtId="0" fontId="1" fillId="9" borderId="89" xfId="0" applyFont="1" applyFill="1" applyBorder="1" applyAlignment="1">
      <alignment horizontal="left" vertical="top" wrapText="1"/>
    </xf>
    <xf numFmtId="0" fontId="1" fillId="9" borderId="48" xfId="0" applyFont="1" applyFill="1" applyBorder="1" applyAlignment="1">
      <alignment horizontal="left" vertical="top" wrapText="1"/>
    </xf>
    <xf numFmtId="0" fontId="1" fillId="9" borderId="49" xfId="0" applyFont="1" applyFill="1" applyBorder="1" applyAlignment="1">
      <alignment horizontal="left" vertical="top" wrapText="1"/>
    </xf>
    <xf numFmtId="0" fontId="9" fillId="6" borderId="47" xfId="0" applyFont="1" applyFill="1" applyBorder="1" applyAlignment="1">
      <alignment horizontal="left" vertical="center" wrapText="1"/>
    </xf>
    <xf numFmtId="0" fontId="9" fillId="6" borderId="48" xfId="0" applyFont="1" applyFill="1" applyBorder="1" applyAlignment="1">
      <alignment horizontal="left" vertical="center" wrapText="1"/>
    </xf>
    <xf numFmtId="0" fontId="9" fillId="6" borderId="49" xfId="0" applyFont="1" applyFill="1" applyBorder="1" applyAlignment="1">
      <alignment horizontal="left" vertical="center" wrapText="1"/>
    </xf>
    <xf numFmtId="0" fontId="9" fillId="5" borderId="86" xfId="0" applyFont="1" applyFill="1" applyBorder="1" applyAlignment="1">
      <alignment horizontal="left" vertical="center" wrapText="1"/>
    </xf>
    <xf numFmtId="0" fontId="9" fillId="5" borderId="87" xfId="0" applyFont="1" applyFill="1" applyBorder="1" applyAlignment="1">
      <alignment horizontal="left" vertical="center" wrapText="1"/>
    </xf>
    <xf numFmtId="0" fontId="9" fillId="5" borderId="88" xfId="0" applyFont="1" applyFill="1" applyBorder="1" applyAlignment="1">
      <alignment horizontal="left" vertical="center" wrapText="1"/>
    </xf>
    <xf numFmtId="0" fontId="1" fillId="9" borderId="83" xfId="0" applyFont="1" applyFill="1" applyBorder="1" applyAlignment="1">
      <alignment horizontal="left" vertical="top"/>
    </xf>
    <xf numFmtId="0" fontId="1" fillId="9" borderId="84" xfId="0" applyFont="1" applyFill="1" applyBorder="1" applyAlignment="1">
      <alignment horizontal="left" vertical="top"/>
    </xf>
    <xf numFmtId="0" fontId="1" fillId="9" borderId="85" xfId="0" applyFont="1" applyFill="1" applyBorder="1" applyAlignment="1">
      <alignment horizontal="left" vertical="top"/>
    </xf>
    <xf numFmtId="4" fontId="1" fillId="11" borderId="82" xfId="0" applyNumberFormat="1" applyFont="1" applyFill="1" applyBorder="1" applyAlignment="1">
      <alignment horizontal="right" vertical="center" wrapText="1"/>
    </xf>
    <xf numFmtId="0" fontId="16" fillId="0" borderId="39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4" fontId="1" fillId="12" borderId="15" xfId="0" applyNumberFormat="1" applyFont="1" applyFill="1" applyBorder="1" applyAlignment="1">
      <alignment horizontal="right" vertical="center" wrapText="1"/>
    </xf>
    <xf numFmtId="4" fontId="1" fillId="12" borderId="17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1" fillId="4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3" fillId="0" borderId="45" xfId="0" applyFont="1" applyBorder="1" applyAlignment="1">
      <alignment horizontal="center" vertical="top" wrapText="1"/>
    </xf>
    <xf numFmtId="0" fontId="6" fillId="0" borderId="45" xfId="0" applyFont="1" applyBorder="1"/>
    <xf numFmtId="0" fontId="9" fillId="10" borderId="59" xfId="0" applyFont="1" applyFill="1" applyBorder="1" applyAlignment="1">
      <alignment horizontal="left"/>
    </xf>
    <xf numFmtId="0" fontId="6" fillId="0" borderId="59" xfId="0" applyFont="1" applyBorder="1"/>
    <xf numFmtId="0" fontId="16" fillId="0" borderId="45" xfId="0" applyFont="1" applyBorder="1"/>
    <xf numFmtId="0" fontId="16" fillId="0" borderId="45" xfId="0" applyFont="1" applyBorder="1" applyAlignment="1">
      <alignment vertical="center"/>
    </xf>
    <xf numFmtId="0" fontId="9" fillId="10" borderId="45" xfId="0" applyFont="1" applyFill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9" fillId="6" borderId="45" xfId="0" applyFont="1" applyFill="1" applyBorder="1"/>
    <xf numFmtId="0" fontId="9" fillId="6" borderId="45" xfId="0" applyFont="1" applyFill="1" applyBorder="1" applyAlignment="1">
      <alignment horizontal="left" vertical="center"/>
    </xf>
    <xf numFmtId="0" fontId="17" fillId="10" borderId="45" xfId="0" applyFont="1" applyFill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3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0" fillId="0" borderId="0" xfId="0" applyFont="1" applyAlignment="1"/>
    <xf numFmtId="0" fontId="17" fillId="2" borderId="45" xfId="0" applyFont="1" applyFill="1" applyBorder="1" applyAlignment="1">
      <alignment horizontal="left"/>
    </xf>
    <xf numFmtId="0" fontId="17" fillId="6" borderId="45" xfId="0" applyFont="1" applyFill="1" applyBorder="1" applyAlignment="1">
      <alignment horizontal="left"/>
    </xf>
    <xf numFmtId="0" fontId="17" fillId="10" borderId="45" xfId="0" applyFont="1" applyFill="1" applyBorder="1"/>
    <xf numFmtId="0" fontId="16" fillId="4" borderId="45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4" borderId="47" xfId="0" applyFont="1" applyFill="1" applyBorder="1" applyAlignment="1">
      <alignment horizontal="left" vertical="center"/>
    </xf>
    <xf numFmtId="0" fontId="16" fillId="4" borderId="48" xfId="0" applyFont="1" applyFill="1" applyBorder="1" applyAlignment="1">
      <alignment horizontal="left" vertical="center"/>
    </xf>
    <xf numFmtId="0" fontId="16" fillId="4" borderId="49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171450</xdr:rowOff>
    </xdr:from>
    <xdr:ext cx="80962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171450"/>
          <a:ext cx="80962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76200</xdr:rowOff>
    </xdr:from>
    <xdr:ext cx="752475" cy="771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4"/>
  <sheetViews>
    <sheetView showWhiteSpace="0" view="pageLayout" topLeftCell="B95" zoomScaleNormal="100" workbookViewId="0">
      <selection activeCell="X106" sqref="X106:X108"/>
    </sheetView>
  </sheetViews>
  <sheetFormatPr defaultColWidth="14.42578125" defaultRowHeight="15" customHeight="1" x14ac:dyDescent="0.25"/>
  <cols>
    <col min="1" max="1" width="3.140625" customWidth="1"/>
    <col min="2" max="2" width="6.42578125" customWidth="1"/>
    <col min="3" max="3" width="3.7109375" customWidth="1"/>
    <col min="4" max="4" width="30.140625" customWidth="1"/>
    <col min="5" max="7" width="11.7109375" hidden="1" customWidth="1"/>
    <col min="8" max="8" width="11" customWidth="1"/>
    <col min="9" max="9" width="11.7109375" hidden="1" customWidth="1"/>
    <col min="10" max="10" width="11.28515625" style="211" customWidth="1"/>
    <col min="11" max="11" width="11.42578125" customWidth="1"/>
    <col min="12" max="12" width="11.7109375" style="249" hidden="1" customWidth="1"/>
    <col min="13" max="13" width="11.42578125" style="249" hidden="1" customWidth="1"/>
    <col min="14" max="14" width="10.42578125" style="253" hidden="1" customWidth="1"/>
    <col min="15" max="15" width="11.7109375" style="253" hidden="1" customWidth="1"/>
    <col min="16" max="17" width="11.7109375" style="312" hidden="1" customWidth="1"/>
    <col min="18" max="18" width="11.7109375" style="360" customWidth="1"/>
    <col min="19" max="19" width="12.85546875" style="384" hidden="1" customWidth="1"/>
    <col min="20" max="20" width="11.7109375" style="384" customWidth="1"/>
    <col min="21" max="21" width="11.7109375" style="412" hidden="1" customWidth="1"/>
    <col min="22" max="22" width="11.7109375" style="412" customWidth="1"/>
    <col min="23" max="23" width="9.140625" hidden="1" customWidth="1"/>
    <col min="24" max="24" width="12.7109375" style="461" customWidth="1"/>
    <col min="25" max="25" width="9.140625" customWidth="1"/>
    <col min="26" max="26" width="14" customWidth="1"/>
    <col min="27" max="33" width="9.140625" customWidth="1"/>
  </cols>
  <sheetData>
    <row r="1" spans="1:33" ht="5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94.5" customHeight="1" x14ac:dyDescent="0.25">
      <c r="A2" s="1"/>
      <c r="B2" s="503" t="s">
        <v>593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2"/>
      <c r="Z2" s="2"/>
      <c r="AA2" s="2"/>
      <c r="AB2" s="2"/>
      <c r="AC2" s="2"/>
      <c r="AD2" s="2"/>
      <c r="AE2" s="2"/>
      <c r="AF2" s="2"/>
      <c r="AG2" s="2"/>
    </row>
    <row r="3" spans="1:33" ht="55.5" customHeight="1" x14ac:dyDescent="0.25">
      <c r="A3" s="3">
        <v>1</v>
      </c>
      <c r="B3" s="511" t="s">
        <v>0</v>
      </c>
      <c r="C3" s="511"/>
      <c r="D3" s="511"/>
      <c r="E3" s="331" t="s">
        <v>1</v>
      </c>
      <c r="F3" s="334" t="s">
        <v>2</v>
      </c>
      <c r="G3" s="334" t="s">
        <v>3</v>
      </c>
      <c r="H3" s="334" t="s">
        <v>4</v>
      </c>
      <c r="I3" s="334" t="s">
        <v>586</v>
      </c>
      <c r="J3" s="334" t="s">
        <v>582</v>
      </c>
      <c r="K3" s="334" t="s">
        <v>589</v>
      </c>
      <c r="L3" s="334" t="s">
        <v>591</v>
      </c>
      <c r="M3" s="334" t="s">
        <v>590</v>
      </c>
      <c r="N3" s="334" t="s">
        <v>595</v>
      </c>
      <c r="O3" s="334" t="s">
        <v>596</v>
      </c>
      <c r="P3" s="334" t="s">
        <v>608</v>
      </c>
      <c r="Q3" s="334" t="s">
        <v>603</v>
      </c>
      <c r="R3" s="334" t="s">
        <v>610</v>
      </c>
      <c r="S3" s="334" t="s">
        <v>618</v>
      </c>
      <c r="T3" s="334" t="s">
        <v>619</v>
      </c>
      <c r="U3" s="334" t="s">
        <v>624</v>
      </c>
      <c r="V3" s="334" t="s">
        <v>621</v>
      </c>
      <c r="W3" s="334" t="s">
        <v>621</v>
      </c>
      <c r="X3" s="334" t="s">
        <v>634</v>
      </c>
      <c r="Y3" s="4"/>
      <c r="Z3" s="4"/>
      <c r="AA3" s="4"/>
      <c r="AB3" s="4"/>
      <c r="AC3" s="4"/>
      <c r="AD3" s="4"/>
      <c r="AE3" s="4"/>
      <c r="AF3" s="4"/>
      <c r="AG3" s="4"/>
    </row>
    <row r="4" spans="1:33" ht="14.25" customHeight="1" x14ac:dyDescent="0.25">
      <c r="A4" s="3">
        <v>2</v>
      </c>
      <c r="B4" s="5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426"/>
      <c r="V4" s="426"/>
      <c r="W4" s="426"/>
      <c r="X4" s="426"/>
      <c r="Y4" s="4"/>
      <c r="Z4" s="4"/>
      <c r="AA4" s="4"/>
      <c r="AB4" s="4"/>
      <c r="AC4" s="4"/>
      <c r="AD4" s="4"/>
      <c r="AE4" s="4"/>
      <c r="AF4" s="4"/>
      <c r="AG4" s="4"/>
    </row>
    <row r="5" spans="1:33" ht="33" customHeight="1" x14ac:dyDescent="0.25">
      <c r="A5" s="5">
        <v>3</v>
      </c>
      <c r="B5" s="218">
        <v>1</v>
      </c>
      <c r="C5" s="219" t="s">
        <v>5</v>
      </c>
      <c r="D5" s="219"/>
      <c r="E5" s="220">
        <f t="shared" ref="E5:K5" si="0">SUM(E6:E16)</f>
        <v>1465918.6700000002</v>
      </c>
      <c r="F5" s="220">
        <f t="shared" si="0"/>
        <v>1475059.1</v>
      </c>
      <c r="G5" s="220">
        <f t="shared" si="0"/>
        <v>1537267</v>
      </c>
      <c r="H5" s="220">
        <f t="shared" si="0"/>
        <v>1544608.9800000002</v>
      </c>
      <c r="I5" s="220">
        <f t="shared" si="0"/>
        <v>1537267</v>
      </c>
      <c r="J5" s="220">
        <f t="shared" si="0"/>
        <v>532873.47000000009</v>
      </c>
      <c r="K5" s="220">
        <f t="shared" si="0"/>
        <v>1831983</v>
      </c>
      <c r="L5" s="220">
        <v>0</v>
      </c>
      <c r="M5" s="220">
        <f>SUM(M6:M16)</f>
        <v>1831983</v>
      </c>
      <c r="N5" s="220">
        <v>0</v>
      </c>
      <c r="O5" s="220">
        <f t="shared" ref="O5:O34" si="1">M5</f>
        <v>1831983</v>
      </c>
      <c r="P5" s="220">
        <v>0</v>
      </c>
      <c r="Q5" s="220">
        <f>SUM(O5:P5)</f>
        <v>1831983</v>
      </c>
      <c r="R5" s="220">
        <f>SUM(R6:R16)</f>
        <v>893137.93</v>
      </c>
      <c r="S5" s="220"/>
      <c r="T5" s="220">
        <f>SUM(T6:T16)</f>
        <v>1831983</v>
      </c>
      <c r="U5" s="220">
        <f>SUM(U6:U16)</f>
        <v>78052</v>
      </c>
      <c r="V5" s="220">
        <f>SUM(T5:U5)</f>
        <v>1910035</v>
      </c>
      <c r="W5" s="220">
        <f t="shared" ref="W5" si="2">SUM(U5:V5)</f>
        <v>1988087</v>
      </c>
      <c r="X5" s="220">
        <f>SUM(X6:X16)</f>
        <v>1383233.6600000001</v>
      </c>
      <c r="Y5" s="7"/>
      <c r="Z5" s="7"/>
      <c r="AA5" s="7"/>
      <c r="AB5" s="7"/>
      <c r="AC5" s="7"/>
      <c r="AD5" s="7"/>
      <c r="AE5" s="7"/>
      <c r="AF5" s="7"/>
      <c r="AG5" s="7"/>
    </row>
    <row r="6" spans="1:33" ht="33" customHeight="1" x14ac:dyDescent="0.25">
      <c r="A6" s="3">
        <v>4</v>
      </c>
      <c r="B6" s="182">
        <v>111003</v>
      </c>
      <c r="C6" s="221">
        <v>41</v>
      </c>
      <c r="D6" s="222" t="s">
        <v>6</v>
      </c>
      <c r="E6" s="381">
        <v>1418585.63</v>
      </c>
      <c r="F6" s="381">
        <v>1423255.56</v>
      </c>
      <c r="G6" s="383">
        <v>1410927</v>
      </c>
      <c r="H6" s="383">
        <v>1489589.85</v>
      </c>
      <c r="I6" s="383">
        <v>1410927</v>
      </c>
      <c r="J6" s="383">
        <v>518191.17</v>
      </c>
      <c r="K6" s="383">
        <v>1705623</v>
      </c>
      <c r="L6" s="383"/>
      <c r="M6" s="383">
        <v>1705623</v>
      </c>
      <c r="N6" s="383"/>
      <c r="O6" s="383">
        <f t="shared" si="1"/>
        <v>1705623</v>
      </c>
      <c r="P6" s="383"/>
      <c r="Q6" s="383">
        <f t="shared" ref="Q6:Q16" si="3">O6</f>
        <v>1705623</v>
      </c>
      <c r="R6" s="383">
        <v>863250.17</v>
      </c>
      <c r="S6" s="383"/>
      <c r="T6" s="383">
        <f>Q6</f>
        <v>1705623</v>
      </c>
      <c r="U6" s="405">
        <v>78052</v>
      </c>
      <c r="V6" s="405">
        <f>SUM(T6:U6)</f>
        <v>1783675</v>
      </c>
      <c r="W6" s="452">
        <f t="shared" ref="W6" si="4">SUM(U6:V6)</f>
        <v>1861727</v>
      </c>
      <c r="X6" s="452">
        <v>1332544.17</v>
      </c>
      <c r="Y6" s="7"/>
      <c r="Z6" s="7"/>
      <c r="AA6" s="7"/>
      <c r="AB6" s="7"/>
      <c r="AC6" s="7"/>
      <c r="AD6" s="7"/>
      <c r="AE6" s="7"/>
      <c r="AF6" s="7"/>
      <c r="AG6" s="7"/>
    </row>
    <row r="7" spans="1:33" ht="14.25" customHeight="1" x14ac:dyDescent="0.25">
      <c r="A7" s="3">
        <v>5</v>
      </c>
      <c r="B7" s="492">
        <v>121001</v>
      </c>
      <c r="C7" s="493">
        <v>41</v>
      </c>
      <c r="D7" s="223" t="s">
        <v>7</v>
      </c>
      <c r="E7" s="383">
        <v>12997.16</v>
      </c>
      <c r="F7" s="381">
        <v>13144.63</v>
      </c>
      <c r="G7" s="381">
        <v>17750</v>
      </c>
      <c r="H7" s="381">
        <v>8557.23</v>
      </c>
      <c r="I7" s="381">
        <v>17750</v>
      </c>
      <c r="J7" s="381">
        <v>0</v>
      </c>
      <c r="K7" s="381">
        <v>17750</v>
      </c>
      <c r="L7" s="381"/>
      <c r="M7" s="381">
        <v>17750</v>
      </c>
      <c r="N7" s="381"/>
      <c r="O7" s="381">
        <f t="shared" si="1"/>
        <v>17750</v>
      </c>
      <c r="P7" s="381"/>
      <c r="Q7" s="381">
        <f t="shared" si="3"/>
        <v>17750</v>
      </c>
      <c r="R7" s="381">
        <v>0</v>
      </c>
      <c r="S7" s="381"/>
      <c r="T7" s="383">
        <f t="shared" ref="T7:T16" si="5">Q7</f>
        <v>17750</v>
      </c>
      <c r="U7" s="405"/>
      <c r="V7" s="405">
        <f>T7</f>
        <v>17750</v>
      </c>
      <c r="W7" s="452">
        <f t="shared" ref="W7:W16" si="6">U7</f>
        <v>0</v>
      </c>
      <c r="X7" s="452">
        <v>6826.14</v>
      </c>
      <c r="Y7" s="7"/>
      <c r="Z7" s="7"/>
      <c r="AA7" s="7"/>
      <c r="AB7" s="7"/>
      <c r="AC7" s="7"/>
      <c r="AD7" s="7"/>
      <c r="AE7" s="7"/>
      <c r="AF7" s="7"/>
      <c r="AG7" s="7"/>
    </row>
    <row r="8" spans="1:33" ht="14.25" customHeight="1" x14ac:dyDescent="0.25">
      <c r="A8" s="3">
        <v>6</v>
      </c>
      <c r="B8" s="492"/>
      <c r="C8" s="493"/>
      <c r="D8" s="223" t="s">
        <v>8</v>
      </c>
      <c r="E8" s="383">
        <v>553.05999999999995</v>
      </c>
      <c r="F8" s="381">
        <v>507.67</v>
      </c>
      <c r="G8" s="381">
        <v>8000</v>
      </c>
      <c r="H8" s="381">
        <v>2126.5300000000002</v>
      </c>
      <c r="I8" s="381">
        <v>8000</v>
      </c>
      <c r="J8" s="381">
        <v>5295.47</v>
      </c>
      <c r="K8" s="381">
        <v>8000</v>
      </c>
      <c r="L8" s="381"/>
      <c r="M8" s="381">
        <v>8000</v>
      </c>
      <c r="N8" s="381"/>
      <c r="O8" s="381">
        <f t="shared" si="1"/>
        <v>8000</v>
      </c>
      <c r="P8" s="381"/>
      <c r="Q8" s="381">
        <f t="shared" si="3"/>
        <v>8000</v>
      </c>
      <c r="R8" s="381">
        <v>6180.76</v>
      </c>
      <c r="S8" s="381"/>
      <c r="T8" s="383">
        <f t="shared" si="5"/>
        <v>8000</v>
      </c>
      <c r="U8" s="405"/>
      <c r="V8" s="442">
        <f t="shared" ref="V8:V14" si="7">T8</f>
        <v>8000</v>
      </c>
      <c r="W8" s="452">
        <f t="shared" si="6"/>
        <v>0</v>
      </c>
      <c r="X8" s="452">
        <v>5750.48</v>
      </c>
      <c r="Y8" s="7"/>
      <c r="Z8" s="7"/>
      <c r="AA8" s="7"/>
      <c r="AB8" s="7"/>
      <c r="AC8" s="7"/>
      <c r="AD8" s="7"/>
      <c r="AE8" s="7"/>
      <c r="AF8" s="7"/>
      <c r="AG8" s="7"/>
    </row>
    <row r="9" spans="1:33" ht="14.25" customHeight="1" x14ac:dyDescent="0.25">
      <c r="A9" s="3">
        <v>7</v>
      </c>
      <c r="B9" s="492">
        <v>121002</v>
      </c>
      <c r="C9" s="493">
        <v>41</v>
      </c>
      <c r="D9" s="222" t="s">
        <v>9</v>
      </c>
      <c r="E9" s="383">
        <v>14543.07</v>
      </c>
      <c r="F9" s="381">
        <v>17578.669999999998</v>
      </c>
      <c r="G9" s="381">
        <v>38900</v>
      </c>
      <c r="H9" s="381">
        <v>14803.84</v>
      </c>
      <c r="I9" s="381">
        <v>38900</v>
      </c>
      <c r="J9" s="381">
        <v>0</v>
      </c>
      <c r="K9" s="381">
        <v>38900</v>
      </c>
      <c r="L9" s="381"/>
      <c r="M9" s="381">
        <v>38900</v>
      </c>
      <c r="N9" s="381"/>
      <c r="O9" s="381">
        <f t="shared" si="1"/>
        <v>38900</v>
      </c>
      <c r="P9" s="381"/>
      <c r="Q9" s="381">
        <f t="shared" si="3"/>
        <v>38900</v>
      </c>
      <c r="R9" s="381">
        <v>0</v>
      </c>
      <c r="S9" s="381"/>
      <c r="T9" s="383">
        <f t="shared" si="5"/>
        <v>38900</v>
      </c>
      <c r="U9" s="405"/>
      <c r="V9" s="442">
        <f t="shared" si="7"/>
        <v>38900</v>
      </c>
      <c r="W9" s="452">
        <f t="shared" si="6"/>
        <v>0</v>
      </c>
      <c r="X9" s="452">
        <v>13328.36</v>
      </c>
      <c r="Y9" s="7"/>
      <c r="Z9" s="7"/>
      <c r="AA9" s="7"/>
      <c r="AB9" s="7"/>
      <c r="AC9" s="7"/>
      <c r="AD9" s="7"/>
      <c r="AE9" s="7"/>
      <c r="AF9" s="7"/>
      <c r="AG9" s="7"/>
    </row>
    <row r="10" spans="1:33" ht="15" customHeight="1" x14ac:dyDescent="0.25">
      <c r="A10" s="5">
        <v>8</v>
      </c>
      <c r="B10" s="492"/>
      <c r="C10" s="493"/>
      <c r="D10" s="223" t="s">
        <v>10</v>
      </c>
      <c r="E10" s="383">
        <v>1107.3599999999999</v>
      </c>
      <c r="F10" s="381">
        <v>1485.79</v>
      </c>
      <c r="G10" s="381">
        <v>19000</v>
      </c>
      <c r="H10" s="381">
        <v>12008.54</v>
      </c>
      <c r="I10" s="381">
        <v>19000</v>
      </c>
      <c r="J10" s="381">
        <v>7360.62</v>
      </c>
      <c r="K10" s="381">
        <v>19000</v>
      </c>
      <c r="L10" s="381"/>
      <c r="M10" s="381">
        <v>19000</v>
      </c>
      <c r="N10" s="381"/>
      <c r="O10" s="381">
        <f t="shared" si="1"/>
        <v>19000</v>
      </c>
      <c r="P10" s="381"/>
      <c r="Q10" s="381">
        <f t="shared" si="3"/>
        <v>19000</v>
      </c>
      <c r="R10" s="381">
        <v>9373.1299999999992</v>
      </c>
      <c r="S10" s="381"/>
      <c r="T10" s="383">
        <f t="shared" si="5"/>
        <v>19000</v>
      </c>
      <c r="U10" s="405"/>
      <c r="V10" s="442">
        <f t="shared" si="7"/>
        <v>19000</v>
      </c>
      <c r="W10" s="452">
        <f t="shared" si="6"/>
        <v>0</v>
      </c>
      <c r="X10" s="452">
        <v>7925.08</v>
      </c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 customHeight="1" x14ac:dyDescent="0.25">
      <c r="A11" s="3">
        <v>9</v>
      </c>
      <c r="B11" s="182">
        <v>121003</v>
      </c>
      <c r="C11" s="221">
        <v>41</v>
      </c>
      <c r="D11" s="224" t="s">
        <v>11</v>
      </c>
      <c r="E11" s="383">
        <v>292.56</v>
      </c>
      <c r="F11" s="381">
        <v>303.24</v>
      </c>
      <c r="G11" s="381">
        <v>350</v>
      </c>
      <c r="H11" s="381">
        <v>287.63</v>
      </c>
      <c r="I11" s="381">
        <v>350</v>
      </c>
      <c r="J11" s="381">
        <v>46.13</v>
      </c>
      <c r="K11" s="381">
        <v>350</v>
      </c>
      <c r="L11" s="381"/>
      <c r="M11" s="381">
        <v>350</v>
      </c>
      <c r="N11" s="381"/>
      <c r="O11" s="381">
        <f t="shared" si="1"/>
        <v>350</v>
      </c>
      <c r="P11" s="381"/>
      <c r="Q11" s="381">
        <f t="shared" si="3"/>
        <v>350</v>
      </c>
      <c r="R11" s="381">
        <v>64.8</v>
      </c>
      <c r="S11" s="381"/>
      <c r="T11" s="383">
        <f t="shared" si="5"/>
        <v>350</v>
      </c>
      <c r="U11" s="405"/>
      <c r="V11" s="442">
        <f t="shared" si="7"/>
        <v>350</v>
      </c>
      <c r="W11" s="452">
        <f t="shared" si="6"/>
        <v>0</v>
      </c>
      <c r="X11" s="452">
        <v>261.5</v>
      </c>
      <c r="Y11" s="7"/>
      <c r="Z11" s="7"/>
      <c r="AA11" s="7"/>
      <c r="AB11" s="7"/>
      <c r="AC11" s="7"/>
      <c r="AD11" s="7"/>
      <c r="AE11" s="7"/>
      <c r="AF11" s="7"/>
      <c r="AG11" s="7"/>
    </row>
    <row r="12" spans="1:33" ht="14.25" customHeight="1" x14ac:dyDescent="0.25">
      <c r="A12" s="3">
        <v>10</v>
      </c>
      <c r="B12" s="182">
        <v>133001</v>
      </c>
      <c r="C12" s="221">
        <v>41</v>
      </c>
      <c r="D12" s="222" t="s">
        <v>12</v>
      </c>
      <c r="E12" s="383">
        <v>788.35</v>
      </c>
      <c r="F12" s="381">
        <v>768.82</v>
      </c>
      <c r="G12" s="381">
        <v>980</v>
      </c>
      <c r="H12" s="381">
        <v>795.95</v>
      </c>
      <c r="I12" s="381">
        <v>980</v>
      </c>
      <c r="J12" s="381">
        <v>201.54</v>
      </c>
      <c r="K12" s="381">
        <v>980</v>
      </c>
      <c r="L12" s="381"/>
      <c r="M12" s="381">
        <v>980</v>
      </c>
      <c r="N12" s="381"/>
      <c r="O12" s="381">
        <f t="shared" si="1"/>
        <v>980</v>
      </c>
      <c r="P12" s="381"/>
      <c r="Q12" s="381">
        <f t="shared" si="3"/>
        <v>980</v>
      </c>
      <c r="R12" s="381">
        <v>233.04</v>
      </c>
      <c r="S12" s="381"/>
      <c r="T12" s="383">
        <f t="shared" si="5"/>
        <v>980</v>
      </c>
      <c r="U12" s="405"/>
      <c r="V12" s="442">
        <f t="shared" si="7"/>
        <v>980</v>
      </c>
      <c r="W12" s="452">
        <f t="shared" si="6"/>
        <v>0</v>
      </c>
      <c r="X12" s="452">
        <v>765.04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3" ht="14.25" customHeight="1" x14ac:dyDescent="0.25">
      <c r="A13" s="3">
        <v>11</v>
      </c>
      <c r="B13" s="182">
        <v>133012</v>
      </c>
      <c r="C13" s="221">
        <v>41</v>
      </c>
      <c r="D13" s="222" t="s">
        <v>13</v>
      </c>
      <c r="E13" s="383">
        <v>31.5</v>
      </c>
      <c r="F13" s="381">
        <v>122.1</v>
      </c>
      <c r="G13" s="381">
        <v>100</v>
      </c>
      <c r="H13" s="381">
        <v>226.8</v>
      </c>
      <c r="I13" s="381">
        <v>100</v>
      </c>
      <c r="J13" s="381">
        <v>0</v>
      </c>
      <c r="K13" s="381">
        <v>120</v>
      </c>
      <c r="L13" s="381"/>
      <c r="M13" s="381">
        <v>120</v>
      </c>
      <c r="N13" s="381"/>
      <c r="O13" s="381">
        <f t="shared" si="1"/>
        <v>120</v>
      </c>
      <c r="P13" s="381"/>
      <c r="Q13" s="381">
        <f t="shared" si="3"/>
        <v>120</v>
      </c>
      <c r="R13" s="381">
        <v>23.1</v>
      </c>
      <c r="S13" s="381"/>
      <c r="T13" s="383">
        <f t="shared" si="5"/>
        <v>120</v>
      </c>
      <c r="U13" s="405"/>
      <c r="V13" s="442">
        <f t="shared" si="7"/>
        <v>120</v>
      </c>
      <c r="W13" s="452">
        <f t="shared" si="6"/>
        <v>0</v>
      </c>
      <c r="X13" s="452">
        <v>23.1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3" ht="14.25" customHeight="1" x14ac:dyDescent="0.25">
      <c r="A14" s="3">
        <v>12</v>
      </c>
      <c r="B14" s="492">
        <v>133013</v>
      </c>
      <c r="C14" s="493">
        <v>41</v>
      </c>
      <c r="D14" s="222" t="s">
        <v>14</v>
      </c>
      <c r="E14" s="225">
        <v>13159.86</v>
      </c>
      <c r="F14" s="186">
        <v>13024.08</v>
      </c>
      <c r="G14" s="186">
        <v>27300</v>
      </c>
      <c r="H14" s="186">
        <v>12948.36</v>
      </c>
      <c r="I14" s="186">
        <v>27300</v>
      </c>
      <c r="J14" s="186">
        <v>0</v>
      </c>
      <c r="K14" s="186">
        <v>27300</v>
      </c>
      <c r="L14" s="186"/>
      <c r="M14" s="186">
        <v>27300</v>
      </c>
      <c r="N14" s="186"/>
      <c r="O14" s="186">
        <f t="shared" si="1"/>
        <v>27300</v>
      </c>
      <c r="P14" s="186"/>
      <c r="Q14" s="186">
        <f t="shared" si="3"/>
        <v>27300</v>
      </c>
      <c r="R14" s="186">
        <v>302.83999999999997</v>
      </c>
      <c r="S14" s="186"/>
      <c r="T14" s="383">
        <f t="shared" si="5"/>
        <v>27300</v>
      </c>
      <c r="U14" s="405"/>
      <c r="V14" s="442">
        <f t="shared" si="7"/>
        <v>27300</v>
      </c>
      <c r="W14" s="452">
        <f t="shared" si="6"/>
        <v>0</v>
      </c>
      <c r="X14" s="452">
        <v>12681.09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.75" customHeight="1" x14ac:dyDescent="0.25">
      <c r="A15" s="5">
        <v>13</v>
      </c>
      <c r="B15" s="492"/>
      <c r="C15" s="493"/>
      <c r="D15" s="222" t="s">
        <v>15</v>
      </c>
      <c r="E15" s="225">
        <v>2908.39</v>
      </c>
      <c r="F15" s="186">
        <v>3916.81</v>
      </c>
      <c r="G15" s="186">
        <v>13000</v>
      </c>
      <c r="H15" s="186">
        <v>2312.52</v>
      </c>
      <c r="I15" s="186">
        <v>13000</v>
      </c>
      <c r="J15" s="186">
        <v>1154.8699999999999</v>
      </c>
      <c r="K15" s="186">
        <v>13000</v>
      </c>
      <c r="L15" s="186"/>
      <c r="M15" s="186">
        <v>13000</v>
      </c>
      <c r="N15" s="186"/>
      <c r="O15" s="186">
        <f t="shared" si="1"/>
        <v>13000</v>
      </c>
      <c r="P15" s="186"/>
      <c r="Q15" s="186">
        <f t="shared" si="3"/>
        <v>13000</v>
      </c>
      <c r="R15" s="186">
        <v>12758.36</v>
      </c>
      <c r="S15" s="186"/>
      <c r="T15" s="383">
        <f t="shared" si="5"/>
        <v>13000</v>
      </c>
      <c r="U15" s="405"/>
      <c r="V15" s="405">
        <f>T15</f>
        <v>13000</v>
      </c>
      <c r="W15" s="452">
        <f t="shared" si="6"/>
        <v>0</v>
      </c>
      <c r="X15" s="452">
        <v>2176.9699999999998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 customHeight="1" x14ac:dyDescent="0.25">
      <c r="A16" s="3">
        <v>14</v>
      </c>
      <c r="B16" s="182">
        <v>134001</v>
      </c>
      <c r="C16" s="221">
        <v>41</v>
      </c>
      <c r="D16" s="222" t="s">
        <v>16</v>
      </c>
      <c r="E16" s="383">
        <v>951.73</v>
      </c>
      <c r="F16" s="381">
        <v>951.73</v>
      </c>
      <c r="G16" s="381">
        <v>960</v>
      </c>
      <c r="H16" s="381">
        <v>951.73</v>
      </c>
      <c r="I16" s="381">
        <v>960</v>
      </c>
      <c r="J16" s="381">
        <v>623.66999999999996</v>
      </c>
      <c r="K16" s="381">
        <v>960</v>
      </c>
      <c r="L16" s="381"/>
      <c r="M16" s="381">
        <v>960</v>
      </c>
      <c r="N16" s="381"/>
      <c r="O16" s="381">
        <f t="shared" si="1"/>
        <v>960</v>
      </c>
      <c r="P16" s="381"/>
      <c r="Q16" s="381">
        <f t="shared" si="3"/>
        <v>960</v>
      </c>
      <c r="R16" s="381">
        <v>951.73</v>
      </c>
      <c r="S16" s="381"/>
      <c r="T16" s="383">
        <f t="shared" si="5"/>
        <v>960</v>
      </c>
      <c r="U16" s="405"/>
      <c r="V16" s="405">
        <f>T16</f>
        <v>960</v>
      </c>
      <c r="W16" s="452">
        <f t="shared" si="6"/>
        <v>0</v>
      </c>
      <c r="X16" s="452">
        <v>951.73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33" customHeight="1" x14ac:dyDescent="0.25">
      <c r="A17" s="3">
        <v>15</v>
      </c>
      <c r="B17" s="218">
        <v>2</v>
      </c>
      <c r="C17" s="219" t="s">
        <v>17</v>
      </c>
      <c r="D17" s="219"/>
      <c r="E17" s="220">
        <f t="shared" ref="E17:K17" si="8">SUM(E18:E45)</f>
        <v>101284.50000000001</v>
      </c>
      <c r="F17" s="220">
        <f t="shared" si="8"/>
        <v>99184.99</v>
      </c>
      <c r="G17" s="220">
        <f t="shared" si="8"/>
        <v>112411</v>
      </c>
      <c r="H17" s="220">
        <f t="shared" si="8"/>
        <v>105680.87000000001</v>
      </c>
      <c r="I17" s="220">
        <f t="shared" si="8"/>
        <v>112411</v>
      </c>
      <c r="J17" s="220">
        <f t="shared" si="8"/>
        <v>21886.57</v>
      </c>
      <c r="K17" s="220">
        <f t="shared" si="8"/>
        <v>109471</v>
      </c>
      <c r="L17" s="220">
        <v>0</v>
      </c>
      <c r="M17" s="220">
        <f>SUM(M18:M45)</f>
        <v>109471</v>
      </c>
      <c r="N17" s="220">
        <v>0</v>
      </c>
      <c r="O17" s="220">
        <f t="shared" si="1"/>
        <v>109471</v>
      </c>
      <c r="P17" s="220">
        <f>SUM(P18:P44)</f>
        <v>45000</v>
      </c>
      <c r="Q17" s="220">
        <f>SUM(Q18:Q45)</f>
        <v>154471</v>
      </c>
      <c r="R17" s="220">
        <f>SUM(R18:R45)</f>
        <v>69128.59</v>
      </c>
      <c r="S17" s="220"/>
      <c r="T17" s="220">
        <f>SUM(T18:T45)</f>
        <v>154471</v>
      </c>
      <c r="U17" s="220">
        <f>SUM(U18:U45)</f>
        <v>24040</v>
      </c>
      <c r="V17" s="220">
        <f>SUM(T17:U17)</f>
        <v>178511</v>
      </c>
      <c r="W17" s="220">
        <f t="shared" ref="W17" si="9">SUM(U17:V17)</f>
        <v>202551</v>
      </c>
      <c r="X17" s="220">
        <f>SUM(X18:X45)</f>
        <v>95122.599999999991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 customHeight="1" x14ac:dyDescent="0.25">
      <c r="A18" s="3">
        <v>16</v>
      </c>
      <c r="B18" s="380">
        <v>211003</v>
      </c>
      <c r="C18" s="198">
        <v>41</v>
      </c>
      <c r="D18" s="226" t="s">
        <v>18</v>
      </c>
      <c r="E18" s="383">
        <v>990.43</v>
      </c>
      <c r="F18" s="383">
        <v>707.45</v>
      </c>
      <c r="G18" s="383">
        <v>500</v>
      </c>
      <c r="H18" s="383">
        <v>424.47</v>
      </c>
      <c r="I18" s="383">
        <v>500</v>
      </c>
      <c r="J18" s="383">
        <v>0</v>
      </c>
      <c r="K18" s="383">
        <v>500</v>
      </c>
      <c r="L18" s="383"/>
      <c r="M18" s="383">
        <v>500</v>
      </c>
      <c r="N18" s="383"/>
      <c r="O18" s="383">
        <f t="shared" si="1"/>
        <v>500</v>
      </c>
      <c r="P18" s="383"/>
      <c r="Q18" s="383">
        <v>500</v>
      </c>
      <c r="R18" s="383">
        <v>0</v>
      </c>
      <c r="S18" s="383"/>
      <c r="T18" s="383">
        <f>Q18</f>
        <v>500</v>
      </c>
      <c r="U18" s="405"/>
      <c r="V18" s="405">
        <f>T18</f>
        <v>500</v>
      </c>
      <c r="W18" s="452">
        <f t="shared" ref="W18:W24" si="10">U18</f>
        <v>0</v>
      </c>
      <c r="X18" s="452">
        <v>1414.9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 customHeight="1" x14ac:dyDescent="0.25">
      <c r="A19" s="3">
        <v>17</v>
      </c>
      <c r="B19" s="380">
        <v>212002</v>
      </c>
      <c r="C19" s="198">
        <v>41</v>
      </c>
      <c r="D19" s="226" t="s">
        <v>19</v>
      </c>
      <c r="E19" s="383">
        <v>4106.45</v>
      </c>
      <c r="F19" s="383">
        <v>4276.18</v>
      </c>
      <c r="G19" s="383">
        <v>4500</v>
      </c>
      <c r="H19" s="383">
        <v>4259.74</v>
      </c>
      <c r="I19" s="383">
        <v>4500</v>
      </c>
      <c r="J19" s="383">
        <v>0</v>
      </c>
      <c r="K19" s="383">
        <v>4600</v>
      </c>
      <c r="L19" s="383"/>
      <c r="M19" s="383">
        <v>4600</v>
      </c>
      <c r="N19" s="383"/>
      <c r="O19" s="383">
        <f t="shared" si="1"/>
        <v>4600</v>
      </c>
      <c r="P19" s="383"/>
      <c r="Q19" s="383">
        <v>4600</v>
      </c>
      <c r="R19" s="383">
        <v>4568.34</v>
      </c>
      <c r="S19" s="383"/>
      <c r="T19" s="383">
        <f t="shared" ref="T19:T45" si="11">Q19</f>
        <v>4600</v>
      </c>
      <c r="U19" s="405"/>
      <c r="V19" s="442">
        <f t="shared" ref="V19:V24" si="12">T19</f>
        <v>4600</v>
      </c>
      <c r="W19" s="452">
        <f t="shared" si="10"/>
        <v>0</v>
      </c>
      <c r="X19" s="452">
        <v>4568.4799999999996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.75" customHeight="1" x14ac:dyDescent="0.25">
      <c r="A20" s="5">
        <v>18</v>
      </c>
      <c r="B20" s="380">
        <v>212002</v>
      </c>
      <c r="C20" s="198">
        <v>41</v>
      </c>
      <c r="D20" s="226" t="s">
        <v>20</v>
      </c>
      <c r="E20" s="383"/>
      <c r="F20" s="383">
        <v>581</v>
      </c>
      <c r="G20" s="383">
        <v>581</v>
      </c>
      <c r="H20" s="383">
        <v>581</v>
      </c>
      <c r="I20" s="383">
        <v>581</v>
      </c>
      <c r="J20" s="383">
        <v>581</v>
      </c>
      <c r="K20" s="383">
        <v>581</v>
      </c>
      <c r="L20" s="383"/>
      <c r="M20" s="383">
        <v>581</v>
      </c>
      <c r="N20" s="383"/>
      <c r="O20" s="383">
        <f t="shared" si="1"/>
        <v>581</v>
      </c>
      <c r="P20" s="324"/>
      <c r="Q20" s="324">
        <v>581</v>
      </c>
      <c r="R20" s="324">
        <v>581</v>
      </c>
      <c r="S20" s="324"/>
      <c r="T20" s="383">
        <f t="shared" si="11"/>
        <v>581</v>
      </c>
      <c r="U20" s="405"/>
      <c r="V20" s="442">
        <f t="shared" si="12"/>
        <v>581</v>
      </c>
      <c r="W20" s="452">
        <f t="shared" si="10"/>
        <v>0</v>
      </c>
      <c r="X20" s="452">
        <v>581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 customHeight="1" x14ac:dyDescent="0.25">
      <c r="A21" s="3">
        <v>19</v>
      </c>
      <c r="B21" s="380">
        <v>212002</v>
      </c>
      <c r="C21" s="198">
        <v>41</v>
      </c>
      <c r="D21" s="226" t="s">
        <v>21</v>
      </c>
      <c r="E21" s="383">
        <v>430</v>
      </c>
      <c r="F21" s="383">
        <v>805</v>
      </c>
      <c r="G21" s="383">
        <v>1200</v>
      </c>
      <c r="H21" s="383">
        <v>592.91</v>
      </c>
      <c r="I21" s="383">
        <v>1200</v>
      </c>
      <c r="J21" s="383">
        <v>150</v>
      </c>
      <c r="K21" s="383">
        <v>600</v>
      </c>
      <c r="L21" s="383"/>
      <c r="M21" s="383">
        <v>600</v>
      </c>
      <c r="N21" s="383"/>
      <c r="O21" s="383">
        <f t="shared" si="1"/>
        <v>600</v>
      </c>
      <c r="P21" s="383"/>
      <c r="Q21" s="383">
        <v>600</v>
      </c>
      <c r="R21" s="383">
        <v>60</v>
      </c>
      <c r="S21" s="383"/>
      <c r="T21" s="383">
        <f t="shared" si="11"/>
        <v>600</v>
      </c>
      <c r="U21" s="405"/>
      <c r="V21" s="442">
        <f t="shared" si="12"/>
        <v>600</v>
      </c>
      <c r="W21" s="452">
        <f t="shared" si="10"/>
        <v>0</v>
      </c>
      <c r="X21" s="452">
        <v>530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s="144" customFormat="1" ht="15" customHeight="1" x14ac:dyDescent="0.25">
      <c r="A22" s="3">
        <v>20</v>
      </c>
      <c r="B22" s="380" t="s">
        <v>562</v>
      </c>
      <c r="C22" s="198">
        <v>41</v>
      </c>
      <c r="D22" s="226" t="s">
        <v>563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  <c r="L22" s="383"/>
      <c r="M22" s="383">
        <v>0</v>
      </c>
      <c r="N22" s="383"/>
      <c r="O22" s="383">
        <f t="shared" si="1"/>
        <v>0</v>
      </c>
      <c r="P22" s="324">
        <v>5000</v>
      </c>
      <c r="Q22" s="324">
        <v>5000</v>
      </c>
      <c r="R22" s="376">
        <v>0</v>
      </c>
      <c r="S22" s="376"/>
      <c r="T22" s="383">
        <f t="shared" si="11"/>
        <v>5000</v>
      </c>
      <c r="U22" s="405"/>
      <c r="V22" s="442">
        <f t="shared" si="12"/>
        <v>5000</v>
      </c>
      <c r="W22" s="452">
        <f t="shared" si="10"/>
        <v>0</v>
      </c>
      <c r="X22" s="452">
        <v>0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4.25" customHeight="1" x14ac:dyDescent="0.25">
      <c r="A23" s="3">
        <v>21</v>
      </c>
      <c r="B23" s="380">
        <v>212003</v>
      </c>
      <c r="C23" s="198">
        <v>41</v>
      </c>
      <c r="D23" s="226" t="s">
        <v>22</v>
      </c>
      <c r="E23" s="383">
        <v>62622.48</v>
      </c>
      <c r="F23" s="383">
        <v>57992.11</v>
      </c>
      <c r="G23" s="383">
        <v>55700</v>
      </c>
      <c r="H23" s="383">
        <v>60958.44</v>
      </c>
      <c r="I23" s="383">
        <v>55700</v>
      </c>
      <c r="J23" s="383">
        <v>13045.02</v>
      </c>
      <c r="K23" s="383">
        <v>55700</v>
      </c>
      <c r="L23" s="383"/>
      <c r="M23" s="383">
        <v>55700</v>
      </c>
      <c r="N23" s="383"/>
      <c r="O23" s="383">
        <f t="shared" si="1"/>
        <v>55700</v>
      </c>
      <c r="P23" s="383"/>
      <c r="Q23" s="383">
        <v>55700</v>
      </c>
      <c r="R23" s="251">
        <v>26614.93</v>
      </c>
      <c r="S23" s="251"/>
      <c r="T23" s="383">
        <f t="shared" si="11"/>
        <v>55700</v>
      </c>
      <c r="U23" s="405"/>
      <c r="V23" s="442">
        <f t="shared" si="12"/>
        <v>55700</v>
      </c>
      <c r="W23" s="452">
        <f t="shared" si="10"/>
        <v>0</v>
      </c>
      <c r="X23" s="452">
        <v>39935.300000000003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.75" customHeight="1" x14ac:dyDescent="0.25">
      <c r="A24" s="3">
        <v>22</v>
      </c>
      <c r="B24" s="500">
        <v>212003</v>
      </c>
      <c r="C24" s="198">
        <v>41</v>
      </c>
      <c r="D24" s="226" t="s">
        <v>584</v>
      </c>
      <c r="E24" s="383">
        <v>79.56</v>
      </c>
      <c r="F24" s="383">
        <v>79.56</v>
      </c>
      <c r="G24" s="383">
        <v>80</v>
      </c>
      <c r="H24" s="383">
        <v>669.95</v>
      </c>
      <c r="I24" s="383">
        <v>80</v>
      </c>
      <c r="J24" s="383">
        <v>626.92999999999995</v>
      </c>
      <c r="K24" s="383">
        <v>1050</v>
      </c>
      <c r="L24" s="383"/>
      <c r="M24" s="383">
        <v>1050</v>
      </c>
      <c r="N24" s="383"/>
      <c r="O24" s="383">
        <f t="shared" si="1"/>
        <v>1050</v>
      </c>
      <c r="P24" s="383"/>
      <c r="Q24" s="383">
        <v>1050</v>
      </c>
      <c r="R24" s="251">
        <v>1206.6099999999999</v>
      </c>
      <c r="S24" s="251"/>
      <c r="T24" s="383">
        <f t="shared" si="11"/>
        <v>1050</v>
      </c>
      <c r="U24" s="405"/>
      <c r="V24" s="442">
        <f t="shared" si="12"/>
        <v>1050</v>
      </c>
      <c r="W24" s="452">
        <f t="shared" si="10"/>
        <v>0</v>
      </c>
      <c r="X24" s="452">
        <v>1914.07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4.25" customHeight="1" x14ac:dyDescent="0.25">
      <c r="A25" s="5">
        <v>23</v>
      </c>
      <c r="B25" s="500"/>
      <c r="C25" s="198">
        <v>41</v>
      </c>
      <c r="D25" s="226" t="s">
        <v>23</v>
      </c>
      <c r="E25" s="383">
        <v>950</v>
      </c>
      <c r="F25" s="383">
        <v>500</v>
      </c>
      <c r="G25" s="383">
        <v>1100</v>
      </c>
      <c r="H25" s="383">
        <v>252.45</v>
      </c>
      <c r="I25" s="383">
        <v>1100</v>
      </c>
      <c r="J25" s="383">
        <v>100</v>
      </c>
      <c r="K25" s="383">
        <v>300</v>
      </c>
      <c r="L25" s="383"/>
      <c r="M25" s="383">
        <v>300</v>
      </c>
      <c r="N25" s="383"/>
      <c r="O25" s="383">
        <f t="shared" si="1"/>
        <v>300</v>
      </c>
      <c r="P25" s="383"/>
      <c r="Q25" s="383">
        <v>300</v>
      </c>
      <c r="R25" s="251">
        <v>200</v>
      </c>
      <c r="S25" s="251"/>
      <c r="T25" s="383">
        <f t="shared" si="11"/>
        <v>300</v>
      </c>
      <c r="U25" s="405">
        <v>200</v>
      </c>
      <c r="V25" s="405">
        <f>T25+U25</f>
        <v>500</v>
      </c>
      <c r="W25" s="452">
        <f t="shared" ref="W25" si="13">U25+V25</f>
        <v>700</v>
      </c>
      <c r="X25" s="452">
        <v>250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4.25" customHeight="1" x14ac:dyDescent="0.25">
      <c r="A26" s="3">
        <v>24</v>
      </c>
      <c r="B26" s="500"/>
      <c r="C26" s="198">
        <v>41</v>
      </c>
      <c r="D26" s="226" t="s">
        <v>24</v>
      </c>
      <c r="E26" s="383">
        <v>1319.6</v>
      </c>
      <c r="F26" s="383">
        <v>1125.5999999999999</v>
      </c>
      <c r="G26" s="383">
        <v>1200</v>
      </c>
      <c r="H26" s="383">
        <v>1125.5999999999999</v>
      </c>
      <c r="I26" s="383">
        <v>1200</v>
      </c>
      <c r="J26" s="383">
        <v>337.13</v>
      </c>
      <c r="K26" s="383">
        <v>2150</v>
      </c>
      <c r="L26" s="383"/>
      <c r="M26" s="383">
        <v>2150</v>
      </c>
      <c r="N26" s="383"/>
      <c r="O26" s="383">
        <f t="shared" si="1"/>
        <v>2150</v>
      </c>
      <c r="P26" s="383"/>
      <c r="Q26" s="383">
        <v>2150</v>
      </c>
      <c r="R26" s="251">
        <v>816.56</v>
      </c>
      <c r="S26" s="251"/>
      <c r="T26" s="383">
        <f t="shared" si="11"/>
        <v>2150</v>
      </c>
      <c r="U26" s="405"/>
      <c r="V26" s="405">
        <f>T26</f>
        <v>2150</v>
      </c>
      <c r="W26" s="452">
        <f t="shared" ref="W26" si="14">U26</f>
        <v>0</v>
      </c>
      <c r="X26" s="452">
        <v>816.56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 customHeight="1" x14ac:dyDescent="0.25">
      <c r="A27" s="3">
        <v>25</v>
      </c>
      <c r="B27" s="500"/>
      <c r="C27" s="198">
        <v>41</v>
      </c>
      <c r="D27" s="226" t="s">
        <v>25</v>
      </c>
      <c r="E27" s="383">
        <v>455</v>
      </c>
      <c r="F27" s="383">
        <v>210</v>
      </c>
      <c r="G27" s="383">
        <v>0</v>
      </c>
      <c r="H27" s="383">
        <v>200</v>
      </c>
      <c r="I27" s="383">
        <v>0</v>
      </c>
      <c r="J27" s="383">
        <v>35</v>
      </c>
      <c r="K27" s="383">
        <v>250</v>
      </c>
      <c r="L27" s="383"/>
      <c r="M27" s="383">
        <v>250</v>
      </c>
      <c r="N27" s="383"/>
      <c r="O27" s="383">
        <f t="shared" si="1"/>
        <v>250</v>
      </c>
      <c r="P27" s="383"/>
      <c r="Q27" s="383">
        <v>250</v>
      </c>
      <c r="R27" s="251">
        <v>560</v>
      </c>
      <c r="S27" s="251"/>
      <c r="T27" s="383">
        <f t="shared" si="11"/>
        <v>250</v>
      </c>
      <c r="U27" s="405">
        <v>500</v>
      </c>
      <c r="V27" s="405">
        <f>U27+T27</f>
        <v>750</v>
      </c>
      <c r="W27" s="452">
        <f t="shared" ref="W27" si="15">V27+U27</f>
        <v>1250</v>
      </c>
      <c r="X27" s="452">
        <v>790</v>
      </c>
      <c r="Y27" s="7"/>
      <c r="Z27" s="7"/>
      <c r="AA27" s="7"/>
      <c r="AB27" s="7"/>
      <c r="AC27" s="7"/>
      <c r="AD27" s="7"/>
      <c r="AE27" s="7"/>
      <c r="AF27" s="7"/>
      <c r="AG27" s="7"/>
    </row>
    <row r="28" spans="1:33" ht="28.5" customHeight="1" x14ac:dyDescent="0.25">
      <c r="A28" s="3">
        <v>26</v>
      </c>
      <c r="B28" s="380">
        <v>221004</v>
      </c>
      <c r="C28" s="198">
        <v>41</v>
      </c>
      <c r="D28" s="226" t="s">
        <v>26</v>
      </c>
      <c r="E28" s="383">
        <v>4758.01</v>
      </c>
      <c r="F28" s="383">
        <v>4779.1400000000003</v>
      </c>
      <c r="G28" s="383">
        <v>3200</v>
      </c>
      <c r="H28" s="383">
        <v>3830.28</v>
      </c>
      <c r="I28" s="383">
        <v>3200</v>
      </c>
      <c r="J28" s="383">
        <v>1333.39</v>
      </c>
      <c r="K28" s="383">
        <v>3200</v>
      </c>
      <c r="L28" s="383"/>
      <c r="M28" s="383">
        <v>3200</v>
      </c>
      <c r="N28" s="383"/>
      <c r="O28" s="383">
        <f t="shared" si="1"/>
        <v>3200</v>
      </c>
      <c r="P28" s="383"/>
      <c r="Q28" s="383">
        <v>3200</v>
      </c>
      <c r="R28" s="251">
        <v>2835.09</v>
      </c>
      <c r="S28" s="251"/>
      <c r="T28" s="383">
        <f t="shared" si="11"/>
        <v>3200</v>
      </c>
      <c r="U28" s="405">
        <v>500</v>
      </c>
      <c r="V28" s="442">
        <f>U28+T28</f>
        <v>3700</v>
      </c>
      <c r="W28" s="452">
        <f t="shared" ref="W28" si="16">V28+U28</f>
        <v>4200</v>
      </c>
      <c r="X28" s="452">
        <v>4047.09</v>
      </c>
      <c r="Y28" s="7"/>
      <c r="Z28" s="7"/>
      <c r="AA28" s="7"/>
      <c r="AB28" s="7"/>
      <c r="AC28" s="7"/>
      <c r="AD28" s="7"/>
      <c r="AE28" s="7"/>
      <c r="AF28" s="7"/>
      <c r="AG28" s="7"/>
    </row>
    <row r="29" spans="1:33" ht="14.25" customHeight="1" x14ac:dyDescent="0.25">
      <c r="A29" s="3">
        <v>27</v>
      </c>
      <c r="B29" s="380">
        <v>222003</v>
      </c>
      <c r="C29" s="198">
        <v>41</v>
      </c>
      <c r="D29" s="226" t="s">
        <v>27</v>
      </c>
      <c r="E29" s="383">
        <v>20</v>
      </c>
      <c r="F29" s="383">
        <v>4669.1400000000003</v>
      </c>
      <c r="G29" s="383">
        <v>50</v>
      </c>
      <c r="H29" s="383">
        <v>0</v>
      </c>
      <c r="I29" s="383">
        <v>50</v>
      </c>
      <c r="J29" s="383">
        <v>0</v>
      </c>
      <c r="K29" s="383">
        <v>50</v>
      </c>
      <c r="L29" s="383"/>
      <c r="M29" s="383">
        <v>50</v>
      </c>
      <c r="N29" s="383"/>
      <c r="O29" s="383">
        <f t="shared" si="1"/>
        <v>50</v>
      </c>
      <c r="P29" s="383"/>
      <c r="Q29" s="383">
        <v>50</v>
      </c>
      <c r="R29" s="251">
        <v>0</v>
      </c>
      <c r="S29" s="251"/>
      <c r="T29" s="383">
        <f t="shared" si="11"/>
        <v>50</v>
      </c>
      <c r="U29" s="405"/>
      <c r="V29" s="405">
        <f>T29</f>
        <v>50</v>
      </c>
      <c r="W29" s="452">
        <f t="shared" ref="W29:W31" si="17">U29</f>
        <v>0</v>
      </c>
      <c r="X29" s="452">
        <v>0</v>
      </c>
      <c r="Y29" s="7"/>
      <c r="Z29" s="7"/>
      <c r="AA29" s="7"/>
      <c r="AB29" s="7"/>
      <c r="AC29" s="7"/>
      <c r="AD29" s="7"/>
      <c r="AE29" s="7"/>
      <c r="AF29" s="7"/>
      <c r="AG29" s="7"/>
    </row>
    <row r="30" spans="1:33" s="144" customFormat="1" ht="15.75" customHeight="1" x14ac:dyDescent="0.25">
      <c r="A30" s="5">
        <v>28</v>
      </c>
      <c r="B30" s="380">
        <v>292006</v>
      </c>
      <c r="C30" s="198">
        <v>72</v>
      </c>
      <c r="D30" s="200" t="s">
        <v>572</v>
      </c>
      <c r="E30" s="227">
        <v>0</v>
      </c>
      <c r="F30" s="227">
        <v>0</v>
      </c>
      <c r="G30" s="383">
        <v>0</v>
      </c>
      <c r="H30" s="383">
        <v>0</v>
      </c>
      <c r="I30" s="383">
        <v>0</v>
      </c>
      <c r="J30" s="383">
        <v>0</v>
      </c>
      <c r="K30" s="383">
        <v>0</v>
      </c>
      <c r="L30" s="383"/>
      <c r="M30" s="383">
        <v>0</v>
      </c>
      <c r="N30" s="383"/>
      <c r="O30" s="383">
        <f t="shared" si="1"/>
        <v>0</v>
      </c>
      <c r="P30" s="383">
        <v>40000</v>
      </c>
      <c r="Q30" s="383">
        <f>P30</f>
        <v>40000</v>
      </c>
      <c r="R30" s="251">
        <v>0</v>
      </c>
      <c r="S30" s="251"/>
      <c r="T30" s="383">
        <f t="shared" si="11"/>
        <v>40000</v>
      </c>
      <c r="U30" s="405"/>
      <c r="V30" s="405">
        <f>T30</f>
        <v>40000</v>
      </c>
      <c r="W30" s="452">
        <f t="shared" si="17"/>
        <v>0</v>
      </c>
      <c r="X30" s="452">
        <v>0</v>
      </c>
      <c r="Y30" s="7"/>
      <c r="Z30" s="7"/>
      <c r="AA30" s="7"/>
      <c r="AB30" s="7"/>
      <c r="AC30" s="7"/>
      <c r="AD30" s="7"/>
      <c r="AE30" s="7"/>
      <c r="AF30" s="7"/>
      <c r="AG30" s="7"/>
    </row>
    <row r="31" spans="1:33" ht="33.75" customHeight="1" x14ac:dyDescent="0.25">
      <c r="A31" s="3">
        <v>29</v>
      </c>
      <c r="B31" s="500">
        <v>223001</v>
      </c>
      <c r="C31" s="507">
        <v>41</v>
      </c>
      <c r="D31" s="226" t="s">
        <v>28</v>
      </c>
      <c r="E31" s="383">
        <v>18994.52</v>
      </c>
      <c r="F31" s="381">
        <v>18052.12</v>
      </c>
      <c r="G31" s="381">
        <v>27930</v>
      </c>
      <c r="H31" s="381">
        <v>21573.77</v>
      </c>
      <c r="I31" s="381">
        <v>27930</v>
      </c>
      <c r="J31" s="381">
        <v>0</v>
      </c>
      <c r="K31" s="381">
        <v>28500</v>
      </c>
      <c r="L31" s="381"/>
      <c r="M31" s="381">
        <v>28500</v>
      </c>
      <c r="N31" s="381"/>
      <c r="O31" s="381">
        <f t="shared" si="1"/>
        <v>28500</v>
      </c>
      <c r="P31" s="381"/>
      <c r="Q31" s="381">
        <v>28500</v>
      </c>
      <c r="R31" s="381">
        <v>7.92</v>
      </c>
      <c r="S31" s="381"/>
      <c r="T31" s="383">
        <f t="shared" si="11"/>
        <v>28500</v>
      </c>
      <c r="U31" s="405"/>
      <c r="V31" s="442">
        <f>T31</f>
        <v>28500</v>
      </c>
      <c r="W31" s="452">
        <f t="shared" si="17"/>
        <v>0</v>
      </c>
      <c r="X31" s="452">
        <v>19734.52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" customHeight="1" x14ac:dyDescent="0.25">
      <c r="A32" s="3">
        <v>30</v>
      </c>
      <c r="B32" s="500"/>
      <c r="C32" s="507"/>
      <c r="D32" s="226" t="s">
        <v>29</v>
      </c>
      <c r="E32" s="383">
        <v>1828.66</v>
      </c>
      <c r="F32" s="381">
        <v>2065.5700000000002</v>
      </c>
      <c r="G32" s="381">
        <v>13000</v>
      </c>
      <c r="H32" s="381">
        <v>3608.27</v>
      </c>
      <c r="I32" s="381">
        <v>13000</v>
      </c>
      <c r="J32" s="381">
        <v>2971.72</v>
      </c>
      <c r="K32" s="381">
        <v>6000</v>
      </c>
      <c r="L32" s="381"/>
      <c r="M32" s="381">
        <v>6000</v>
      </c>
      <c r="N32" s="381"/>
      <c r="O32" s="381">
        <f t="shared" si="1"/>
        <v>6000</v>
      </c>
      <c r="P32" s="381"/>
      <c r="Q32" s="381">
        <v>6000</v>
      </c>
      <c r="R32" s="381">
        <v>19562.46</v>
      </c>
      <c r="S32" s="381"/>
      <c r="T32" s="383">
        <f t="shared" si="11"/>
        <v>6000</v>
      </c>
      <c r="U32" s="405">
        <v>13600</v>
      </c>
      <c r="V32" s="442">
        <f>SUM(T32:U32)</f>
        <v>19600</v>
      </c>
      <c r="W32" s="452">
        <f t="shared" ref="W32" si="18">SUM(U32:V32)</f>
        <v>33200</v>
      </c>
      <c r="X32" s="452">
        <v>3840.88</v>
      </c>
      <c r="Y32" s="7"/>
      <c r="Z32" s="7"/>
      <c r="AA32" s="7"/>
      <c r="AB32" s="7"/>
      <c r="AC32" s="7"/>
      <c r="AD32" s="7"/>
      <c r="AE32" s="7"/>
      <c r="AF32" s="7"/>
      <c r="AG32" s="7"/>
    </row>
    <row r="33" spans="1:33" ht="14.25" customHeight="1" x14ac:dyDescent="0.25">
      <c r="A33" s="3">
        <v>31</v>
      </c>
      <c r="B33" s="378">
        <v>223001</v>
      </c>
      <c r="C33" s="379">
        <v>41</v>
      </c>
      <c r="D33" s="226" t="s">
        <v>30</v>
      </c>
      <c r="E33" s="383">
        <v>0</v>
      </c>
      <c r="F33" s="381">
        <v>0</v>
      </c>
      <c r="G33" s="381">
        <v>0</v>
      </c>
      <c r="H33" s="381">
        <v>0</v>
      </c>
      <c r="I33" s="381">
        <v>0</v>
      </c>
      <c r="J33" s="381">
        <v>0</v>
      </c>
      <c r="K33" s="381">
        <v>2500</v>
      </c>
      <c r="L33" s="381"/>
      <c r="M33" s="381">
        <v>2500</v>
      </c>
      <c r="N33" s="381"/>
      <c r="O33" s="381">
        <f t="shared" si="1"/>
        <v>2500</v>
      </c>
      <c r="P33" s="381"/>
      <c r="Q33" s="381">
        <v>2500</v>
      </c>
      <c r="R33" s="381">
        <v>0</v>
      </c>
      <c r="S33" s="381"/>
      <c r="T33" s="383">
        <f t="shared" si="11"/>
        <v>2500</v>
      </c>
      <c r="U33" s="405"/>
      <c r="V33" s="442">
        <f>T33</f>
        <v>2500</v>
      </c>
      <c r="W33" s="452">
        <f t="shared" ref="W33" si="19">U33</f>
        <v>0</v>
      </c>
      <c r="X33" s="452">
        <v>1076.55</v>
      </c>
      <c r="Y33" s="7"/>
      <c r="Z33" s="7"/>
      <c r="AA33" s="7"/>
      <c r="AB33" s="7"/>
      <c r="AC33" s="7"/>
      <c r="AD33" s="7"/>
      <c r="AE33" s="7"/>
      <c r="AF33" s="7"/>
      <c r="AG33" s="7"/>
    </row>
    <row r="34" spans="1:33" ht="14.25" customHeight="1" x14ac:dyDescent="0.25">
      <c r="A34" s="3">
        <v>32</v>
      </c>
      <c r="B34" s="508">
        <v>223001</v>
      </c>
      <c r="C34" s="198">
        <v>41</v>
      </c>
      <c r="D34" s="226" t="s">
        <v>31</v>
      </c>
      <c r="E34" s="499">
        <v>2520</v>
      </c>
      <c r="F34" s="494">
        <v>2520</v>
      </c>
      <c r="G34" s="494">
        <v>2000</v>
      </c>
      <c r="H34" s="494">
        <v>2889</v>
      </c>
      <c r="I34" s="494">
        <v>2000</v>
      </c>
      <c r="J34" s="494">
        <v>1121.48</v>
      </c>
      <c r="K34" s="494">
        <v>2000</v>
      </c>
      <c r="L34" s="381"/>
      <c r="M34" s="494">
        <v>2000</v>
      </c>
      <c r="N34" s="381"/>
      <c r="O34" s="389">
        <f t="shared" si="1"/>
        <v>2000</v>
      </c>
      <c r="P34" s="381"/>
      <c r="Q34" s="494">
        <v>2000</v>
      </c>
      <c r="R34" s="494">
        <v>3409.08</v>
      </c>
      <c r="S34" s="381"/>
      <c r="T34" s="501">
        <f t="shared" si="11"/>
        <v>2000</v>
      </c>
      <c r="U34" s="501">
        <v>1410</v>
      </c>
      <c r="V34" s="501">
        <f>T34+U34</f>
        <v>3410</v>
      </c>
      <c r="W34" s="501">
        <f t="shared" ref="W34" si="20">U34+V34</f>
        <v>4820</v>
      </c>
      <c r="X34" s="501">
        <v>4333.2700000000004</v>
      </c>
      <c r="Y34" s="7"/>
      <c r="Z34" s="7"/>
      <c r="AA34" s="7"/>
      <c r="AB34" s="7"/>
      <c r="AC34" s="7"/>
      <c r="AD34" s="7"/>
      <c r="AE34" s="7"/>
      <c r="AF34" s="7"/>
      <c r="AG34" s="7"/>
    </row>
    <row r="35" spans="1:33" ht="14.25" customHeight="1" x14ac:dyDescent="0.25">
      <c r="A35" s="5">
        <v>33</v>
      </c>
      <c r="B35" s="508"/>
      <c r="C35" s="198">
        <v>41</v>
      </c>
      <c r="D35" s="226" t="s">
        <v>32</v>
      </c>
      <c r="E35" s="499"/>
      <c r="F35" s="494"/>
      <c r="G35" s="494"/>
      <c r="H35" s="494"/>
      <c r="I35" s="494"/>
      <c r="J35" s="494"/>
      <c r="K35" s="494"/>
      <c r="L35" s="381"/>
      <c r="M35" s="494"/>
      <c r="N35" s="381"/>
      <c r="O35" s="389"/>
      <c r="P35" s="381"/>
      <c r="Q35" s="494"/>
      <c r="R35" s="494"/>
      <c r="S35" s="381"/>
      <c r="T35" s="502"/>
      <c r="U35" s="502"/>
      <c r="V35" s="502"/>
      <c r="W35" s="502"/>
      <c r="X35" s="502"/>
      <c r="Y35" s="7"/>
      <c r="Z35" s="7"/>
      <c r="AA35" s="7"/>
      <c r="AB35" s="7"/>
      <c r="AC35" s="7"/>
      <c r="AD35" s="7"/>
      <c r="AE35" s="7"/>
      <c r="AF35" s="7"/>
      <c r="AG35" s="7"/>
    </row>
    <row r="36" spans="1:33" s="482" customFormat="1" ht="14.25" customHeight="1" x14ac:dyDescent="0.25">
      <c r="A36" s="5"/>
      <c r="B36" s="481">
        <v>223001</v>
      </c>
      <c r="C36" s="198">
        <v>41</v>
      </c>
      <c r="D36" s="226" t="s">
        <v>628</v>
      </c>
      <c r="E36" s="480"/>
      <c r="F36" s="479"/>
      <c r="G36" s="479"/>
      <c r="H36" s="479">
        <v>0</v>
      </c>
      <c r="I36" s="479"/>
      <c r="J36" s="479">
        <v>0</v>
      </c>
      <c r="K36" s="479">
        <v>0</v>
      </c>
      <c r="L36" s="479"/>
      <c r="M36" s="479"/>
      <c r="N36" s="479"/>
      <c r="O36" s="389"/>
      <c r="P36" s="479"/>
      <c r="Q36" s="479"/>
      <c r="R36" s="479">
        <v>0</v>
      </c>
      <c r="S36" s="479"/>
      <c r="T36" s="478">
        <v>0</v>
      </c>
      <c r="U36" s="478"/>
      <c r="V36" s="478">
        <v>0</v>
      </c>
      <c r="W36" s="478"/>
      <c r="X36" s="478">
        <v>2346.9499999999998</v>
      </c>
      <c r="Y36" s="7"/>
      <c r="Z36" s="7"/>
      <c r="AA36" s="7"/>
      <c r="AB36" s="7"/>
      <c r="AC36" s="7"/>
      <c r="AD36" s="7"/>
      <c r="AE36" s="7"/>
      <c r="AF36" s="7"/>
      <c r="AG36" s="7"/>
    </row>
    <row r="37" spans="1:33" ht="14.25" customHeight="1" x14ac:dyDescent="0.25">
      <c r="A37" s="3">
        <v>34</v>
      </c>
      <c r="B37" s="380">
        <v>223001</v>
      </c>
      <c r="C37" s="198">
        <v>41</v>
      </c>
      <c r="D37" s="226" t="s">
        <v>33</v>
      </c>
      <c r="E37" s="383">
        <v>0</v>
      </c>
      <c r="F37" s="381">
        <v>0</v>
      </c>
      <c r="G37" s="381">
        <v>0</v>
      </c>
      <c r="H37" s="381">
        <v>436</v>
      </c>
      <c r="I37" s="381">
        <v>0</v>
      </c>
      <c r="J37" s="381">
        <v>107</v>
      </c>
      <c r="K37" s="381"/>
      <c r="L37" s="381"/>
      <c r="M37" s="381"/>
      <c r="N37" s="381"/>
      <c r="O37" s="381"/>
      <c r="P37" s="381"/>
      <c r="Q37" s="381"/>
      <c r="R37" s="381">
        <v>191</v>
      </c>
      <c r="S37" s="381"/>
      <c r="T37" s="383">
        <f t="shared" si="11"/>
        <v>0</v>
      </c>
      <c r="U37" s="405">
        <v>250</v>
      </c>
      <c r="V37" s="405">
        <f>U37</f>
        <v>250</v>
      </c>
      <c r="W37" s="452">
        <f t="shared" ref="W37" si="21">V37</f>
        <v>250</v>
      </c>
      <c r="X37" s="452">
        <v>285</v>
      </c>
      <c r="Y37" s="7"/>
      <c r="Z37" s="7"/>
      <c r="AA37" s="7"/>
      <c r="AB37" s="7"/>
      <c r="AC37" s="7"/>
      <c r="AD37" s="7"/>
      <c r="AE37" s="7"/>
      <c r="AF37" s="7"/>
      <c r="AG37" s="7"/>
    </row>
    <row r="38" spans="1:33" ht="14.25" customHeight="1" x14ac:dyDescent="0.25">
      <c r="A38" s="3">
        <v>35</v>
      </c>
      <c r="B38" s="380">
        <v>223001</v>
      </c>
      <c r="C38" s="198">
        <v>41</v>
      </c>
      <c r="D38" s="226" t="s">
        <v>34</v>
      </c>
      <c r="E38" s="383">
        <v>26</v>
      </c>
      <c r="F38" s="383">
        <v>13</v>
      </c>
      <c r="G38" s="383">
        <v>20</v>
      </c>
      <c r="H38" s="383">
        <v>34</v>
      </c>
      <c r="I38" s="383">
        <v>20</v>
      </c>
      <c r="J38" s="383">
        <v>6</v>
      </c>
      <c r="K38" s="383">
        <v>20</v>
      </c>
      <c r="L38" s="383"/>
      <c r="M38" s="383">
        <v>20</v>
      </c>
      <c r="N38" s="383"/>
      <c r="O38" s="383">
        <f>M38</f>
        <v>20</v>
      </c>
      <c r="P38" s="383"/>
      <c r="Q38" s="383">
        <v>20</v>
      </c>
      <c r="R38" s="383">
        <v>14</v>
      </c>
      <c r="S38" s="383"/>
      <c r="T38" s="383">
        <f t="shared" si="11"/>
        <v>20</v>
      </c>
      <c r="U38" s="405"/>
      <c r="V38" s="405">
        <f>T38</f>
        <v>20</v>
      </c>
      <c r="W38" s="452">
        <f t="shared" ref="W38:W42" si="22">U38</f>
        <v>0</v>
      </c>
      <c r="X38" s="452">
        <v>36</v>
      </c>
      <c r="Y38" s="7"/>
      <c r="Z38" s="7"/>
      <c r="AA38" s="7"/>
      <c r="AB38" s="7"/>
      <c r="AC38" s="7"/>
      <c r="AD38" s="7"/>
      <c r="AE38" s="7"/>
      <c r="AF38" s="7"/>
      <c r="AG38" s="7"/>
    </row>
    <row r="39" spans="1:33" ht="14.25" customHeight="1" x14ac:dyDescent="0.25">
      <c r="A39" s="3">
        <v>36</v>
      </c>
      <c r="B39" s="380">
        <v>223001</v>
      </c>
      <c r="C39" s="198">
        <v>41</v>
      </c>
      <c r="D39" s="226" t="s">
        <v>35</v>
      </c>
      <c r="E39" s="383"/>
      <c r="F39" s="383"/>
      <c r="G39" s="383"/>
      <c r="H39" s="383">
        <v>348.8</v>
      </c>
      <c r="I39" s="383"/>
      <c r="J39" s="383">
        <v>0</v>
      </c>
      <c r="K39" s="383"/>
      <c r="L39" s="383"/>
      <c r="M39" s="383"/>
      <c r="N39" s="383"/>
      <c r="O39" s="383"/>
      <c r="P39" s="383"/>
      <c r="Q39" s="383">
        <v>0</v>
      </c>
      <c r="R39" s="383">
        <v>0</v>
      </c>
      <c r="S39" s="383"/>
      <c r="T39" s="383">
        <f t="shared" si="11"/>
        <v>0</v>
      </c>
      <c r="U39" s="405"/>
      <c r="V39" s="442">
        <f>T39</f>
        <v>0</v>
      </c>
      <c r="W39" s="452">
        <f t="shared" si="22"/>
        <v>0</v>
      </c>
      <c r="X39" s="452">
        <v>0</v>
      </c>
      <c r="Y39" s="7"/>
      <c r="Z39" s="7"/>
      <c r="AA39" s="7"/>
      <c r="AB39" s="7"/>
      <c r="AC39" s="7"/>
      <c r="AD39" s="7"/>
      <c r="AE39" s="7"/>
      <c r="AF39" s="7"/>
      <c r="AG39" s="7"/>
    </row>
    <row r="40" spans="1:33" ht="14.25" customHeight="1" x14ac:dyDescent="0.25">
      <c r="A40" s="3">
        <v>37</v>
      </c>
      <c r="B40" s="380">
        <v>229005</v>
      </c>
      <c r="C40" s="198">
        <v>41</v>
      </c>
      <c r="D40" s="226" t="s">
        <v>36</v>
      </c>
      <c r="E40" s="383">
        <v>202.29</v>
      </c>
      <c r="F40" s="383">
        <v>0</v>
      </c>
      <c r="G40" s="383">
        <v>200</v>
      </c>
      <c r="H40" s="383">
        <v>450.69</v>
      </c>
      <c r="I40" s="383">
        <v>200</v>
      </c>
      <c r="J40" s="383">
        <v>0</v>
      </c>
      <c r="K40" s="383">
        <v>320</v>
      </c>
      <c r="L40" s="383"/>
      <c r="M40" s="383">
        <v>320</v>
      </c>
      <c r="N40" s="383"/>
      <c r="O40" s="383">
        <f t="shared" ref="O40:O45" si="23">M40</f>
        <v>320</v>
      </c>
      <c r="P40" s="383"/>
      <c r="Q40" s="383">
        <v>320</v>
      </c>
      <c r="R40" s="383">
        <v>0</v>
      </c>
      <c r="S40" s="383"/>
      <c r="T40" s="383">
        <f t="shared" si="11"/>
        <v>320</v>
      </c>
      <c r="U40" s="405"/>
      <c r="V40" s="442">
        <f>T40</f>
        <v>320</v>
      </c>
      <c r="W40" s="452">
        <f t="shared" si="22"/>
        <v>0</v>
      </c>
      <c r="X40" s="452">
        <v>33.200000000000003</v>
      </c>
      <c r="Y40" s="7"/>
      <c r="Z40" s="7"/>
      <c r="AA40" s="7"/>
      <c r="AB40" s="7"/>
      <c r="AC40" s="7"/>
      <c r="AD40" s="7"/>
      <c r="AE40" s="7"/>
      <c r="AF40" s="7"/>
      <c r="AG40" s="7"/>
    </row>
    <row r="41" spans="1:33" ht="14.25" customHeight="1" x14ac:dyDescent="0.25">
      <c r="A41" s="5">
        <v>38</v>
      </c>
      <c r="B41" s="380">
        <v>243</v>
      </c>
      <c r="C41" s="198">
        <v>41</v>
      </c>
      <c r="D41" s="226" t="s">
        <v>37</v>
      </c>
      <c r="E41" s="383">
        <v>51.53</v>
      </c>
      <c r="F41" s="383">
        <v>122.8</v>
      </c>
      <c r="G41" s="383">
        <v>100</v>
      </c>
      <c r="H41" s="383">
        <v>0</v>
      </c>
      <c r="I41" s="383">
        <v>100</v>
      </c>
      <c r="J41" s="383">
        <v>0</v>
      </c>
      <c r="K41" s="383">
        <v>50</v>
      </c>
      <c r="L41" s="383"/>
      <c r="M41" s="383">
        <v>50</v>
      </c>
      <c r="N41" s="383"/>
      <c r="O41" s="383">
        <f t="shared" si="23"/>
        <v>50</v>
      </c>
      <c r="P41" s="383"/>
      <c r="Q41" s="383">
        <v>50</v>
      </c>
      <c r="R41" s="383">
        <v>0</v>
      </c>
      <c r="S41" s="383"/>
      <c r="T41" s="383">
        <f t="shared" si="11"/>
        <v>50</v>
      </c>
      <c r="U41" s="405"/>
      <c r="V41" s="442">
        <f>T41</f>
        <v>50</v>
      </c>
      <c r="W41" s="452">
        <f t="shared" si="22"/>
        <v>0</v>
      </c>
      <c r="X41" s="452">
        <v>0</v>
      </c>
      <c r="Y41" s="7"/>
      <c r="Z41" s="7"/>
      <c r="AA41" s="7"/>
      <c r="AB41" s="7"/>
      <c r="AC41" s="7"/>
      <c r="AD41" s="7"/>
      <c r="AE41" s="7"/>
      <c r="AF41" s="7"/>
      <c r="AG41" s="7"/>
    </row>
    <row r="42" spans="1:33" ht="14.25" customHeight="1" x14ac:dyDescent="0.25">
      <c r="A42" s="3">
        <v>39</v>
      </c>
      <c r="B42" s="380">
        <v>292006</v>
      </c>
      <c r="C42" s="198">
        <v>41</v>
      </c>
      <c r="D42" s="226" t="s">
        <v>38</v>
      </c>
      <c r="E42" s="383">
        <v>85.21</v>
      </c>
      <c r="F42" s="383">
        <v>0</v>
      </c>
      <c r="G42" s="383">
        <v>0</v>
      </c>
      <c r="H42" s="383">
        <v>0</v>
      </c>
      <c r="I42" s="383">
        <v>0</v>
      </c>
      <c r="J42" s="383">
        <v>0</v>
      </c>
      <c r="K42" s="383">
        <v>0</v>
      </c>
      <c r="L42" s="383"/>
      <c r="M42" s="383">
        <v>0</v>
      </c>
      <c r="N42" s="383"/>
      <c r="O42" s="383">
        <f t="shared" si="23"/>
        <v>0</v>
      </c>
      <c r="P42" s="383"/>
      <c r="Q42" s="383">
        <v>0</v>
      </c>
      <c r="R42" s="383">
        <v>0</v>
      </c>
      <c r="S42" s="383"/>
      <c r="T42" s="383">
        <f t="shared" si="11"/>
        <v>0</v>
      </c>
      <c r="U42" s="405"/>
      <c r="V42" s="442">
        <f>T42</f>
        <v>0</v>
      </c>
      <c r="W42" s="452">
        <f t="shared" si="22"/>
        <v>0</v>
      </c>
      <c r="X42" s="452">
        <v>0</v>
      </c>
      <c r="Y42" s="7"/>
      <c r="Z42" s="7"/>
      <c r="AA42" s="7"/>
      <c r="AB42" s="7"/>
      <c r="AC42" s="7"/>
      <c r="AD42" s="7"/>
      <c r="AE42" s="7"/>
      <c r="AF42" s="7"/>
      <c r="AG42" s="7"/>
    </row>
    <row r="43" spans="1:33" ht="14.25" customHeight="1" x14ac:dyDescent="0.25">
      <c r="A43" s="3">
        <v>41</v>
      </c>
      <c r="B43" s="380">
        <v>292012</v>
      </c>
      <c r="C43" s="198">
        <v>41</v>
      </c>
      <c r="D43" s="226" t="s">
        <v>39</v>
      </c>
      <c r="E43" s="383">
        <v>1761.42</v>
      </c>
      <c r="F43" s="383">
        <v>0</v>
      </c>
      <c r="G43" s="383">
        <v>500</v>
      </c>
      <c r="H43" s="383">
        <v>0</v>
      </c>
      <c r="I43" s="383">
        <v>500</v>
      </c>
      <c r="J43" s="383">
        <v>0</v>
      </c>
      <c r="K43" s="383">
        <v>0</v>
      </c>
      <c r="L43" s="383"/>
      <c r="M43" s="383">
        <v>0</v>
      </c>
      <c r="N43" s="383"/>
      <c r="O43" s="383">
        <f t="shared" si="23"/>
        <v>0</v>
      </c>
      <c r="P43" s="383"/>
      <c r="Q43" s="383">
        <v>0</v>
      </c>
      <c r="R43" s="383">
        <v>6725.51</v>
      </c>
      <c r="S43" s="383"/>
      <c r="T43" s="383">
        <f t="shared" si="11"/>
        <v>0</v>
      </c>
      <c r="U43" s="405">
        <v>6730</v>
      </c>
      <c r="V43" s="405">
        <f>U43</f>
        <v>6730</v>
      </c>
      <c r="W43" s="452">
        <f t="shared" ref="W43" si="24">V43</f>
        <v>6730</v>
      </c>
      <c r="X43" s="452">
        <v>6725.51</v>
      </c>
      <c r="Y43" s="7"/>
      <c r="Z43" s="7"/>
      <c r="AA43" s="7"/>
      <c r="AB43" s="7"/>
      <c r="AC43" s="7"/>
      <c r="AD43" s="7"/>
      <c r="AE43" s="7"/>
      <c r="AF43" s="7"/>
      <c r="AG43" s="7"/>
    </row>
    <row r="44" spans="1:33" ht="14.25" customHeight="1" x14ac:dyDescent="0.25">
      <c r="A44" s="3">
        <v>42</v>
      </c>
      <c r="B44" s="380">
        <v>292017</v>
      </c>
      <c r="C44" s="198">
        <v>41</v>
      </c>
      <c r="D44" s="226" t="s">
        <v>40</v>
      </c>
      <c r="E44" s="383">
        <v>47.6</v>
      </c>
      <c r="F44" s="383">
        <v>631.16</v>
      </c>
      <c r="G44" s="383">
        <v>500</v>
      </c>
      <c r="H44" s="383">
        <v>3320.99</v>
      </c>
      <c r="I44" s="383">
        <v>500</v>
      </c>
      <c r="J44" s="383">
        <v>1471.9</v>
      </c>
      <c r="K44" s="383">
        <v>1000</v>
      </c>
      <c r="L44" s="383"/>
      <c r="M44" s="383">
        <v>1000</v>
      </c>
      <c r="N44" s="383"/>
      <c r="O44" s="383">
        <f t="shared" si="23"/>
        <v>1000</v>
      </c>
      <c r="P44" s="383"/>
      <c r="Q44" s="383">
        <v>1000</v>
      </c>
      <c r="R44" s="383">
        <v>1662.17</v>
      </c>
      <c r="S44" s="383"/>
      <c r="T44" s="383">
        <f t="shared" si="11"/>
        <v>1000</v>
      </c>
      <c r="U44" s="405">
        <v>800</v>
      </c>
      <c r="V44" s="445">
        <f>T44+U44</f>
        <v>1800</v>
      </c>
      <c r="W44" s="452">
        <f t="shared" ref="W44" si="25">U44+V44</f>
        <v>2600</v>
      </c>
      <c r="X44" s="452">
        <v>1738.87</v>
      </c>
      <c r="Y44" s="7"/>
      <c r="Z44" s="7"/>
      <c r="AA44" s="7"/>
      <c r="AB44" s="7"/>
      <c r="AC44" s="7"/>
      <c r="AD44" s="7"/>
      <c r="AE44" s="7"/>
      <c r="AF44" s="7"/>
      <c r="AG44" s="7"/>
    </row>
    <row r="45" spans="1:33" ht="14.25" customHeight="1" x14ac:dyDescent="0.25">
      <c r="A45" s="5">
        <v>43</v>
      </c>
      <c r="B45" s="380">
        <v>292027</v>
      </c>
      <c r="C45" s="198">
        <v>41</v>
      </c>
      <c r="D45" s="226" t="s">
        <v>41</v>
      </c>
      <c r="E45" s="383">
        <v>35.74</v>
      </c>
      <c r="F45" s="383">
        <v>55.16</v>
      </c>
      <c r="G45" s="383">
        <v>50</v>
      </c>
      <c r="H45" s="383">
        <v>124.51</v>
      </c>
      <c r="I45" s="383">
        <v>50</v>
      </c>
      <c r="J45" s="383">
        <v>0</v>
      </c>
      <c r="K45" s="383">
        <v>100</v>
      </c>
      <c r="L45" s="383"/>
      <c r="M45" s="383">
        <v>100</v>
      </c>
      <c r="N45" s="383"/>
      <c r="O45" s="383">
        <f t="shared" si="23"/>
        <v>100</v>
      </c>
      <c r="P45" s="383"/>
      <c r="Q45" s="383">
        <v>100</v>
      </c>
      <c r="R45" s="383">
        <v>113.92</v>
      </c>
      <c r="S45" s="383"/>
      <c r="T45" s="383">
        <f t="shared" si="11"/>
        <v>100</v>
      </c>
      <c r="U45" s="405">
        <v>50</v>
      </c>
      <c r="V45" s="405">
        <f>T45+U45</f>
        <v>150</v>
      </c>
      <c r="W45" s="452">
        <f t="shared" ref="W45" si="26">U45+V45</f>
        <v>200</v>
      </c>
      <c r="X45" s="452">
        <v>124.45</v>
      </c>
      <c r="Y45" s="7"/>
      <c r="Z45" s="7"/>
      <c r="AA45" s="7"/>
      <c r="AB45" s="7"/>
      <c r="AC45" s="7"/>
      <c r="AD45" s="7"/>
      <c r="AE45" s="7"/>
      <c r="AF45" s="7"/>
      <c r="AG45" s="7"/>
    </row>
    <row r="46" spans="1:33" ht="33" customHeight="1" x14ac:dyDescent="0.25">
      <c r="A46" s="3">
        <v>44</v>
      </c>
      <c r="B46" s="218">
        <v>31</v>
      </c>
      <c r="C46" s="510" t="s">
        <v>42</v>
      </c>
      <c r="D46" s="510"/>
      <c r="E46" s="220">
        <f>SUM(E47:E79)</f>
        <v>1743315.7899999998</v>
      </c>
      <c r="F46" s="220">
        <f>SUM(F47:F79)</f>
        <v>1977592.0700000003</v>
      </c>
      <c r="G46" s="220">
        <f>SUM(G47:G79)</f>
        <v>1921401</v>
      </c>
      <c r="H46" s="220">
        <f>SUM(H47:H79)</f>
        <v>2068970.3399999996</v>
      </c>
      <c r="I46" s="220">
        <f>SUM(I47:I79)</f>
        <v>1921401</v>
      </c>
      <c r="J46" s="220">
        <f>SUM(J47:J81)</f>
        <v>577574.15</v>
      </c>
      <c r="K46" s="220">
        <f>SUM(K47:K79)</f>
        <v>1868680</v>
      </c>
      <c r="L46" s="220">
        <v>0</v>
      </c>
      <c r="M46" s="220">
        <f>SUM(M47:M79)</f>
        <v>1868680</v>
      </c>
      <c r="N46" s="220">
        <f>SUM(N47:N81)</f>
        <v>41251</v>
      </c>
      <c r="O46" s="220">
        <f>SUM(O47:O81)</f>
        <v>1909931</v>
      </c>
      <c r="P46" s="220">
        <f>SUM(P47:P81)</f>
        <v>235648</v>
      </c>
      <c r="Q46" s="220">
        <f>SUM(Q47:Q81)</f>
        <v>2145579</v>
      </c>
      <c r="R46" s="220">
        <f>SUM(R47:R81)</f>
        <v>1115543.28</v>
      </c>
      <c r="S46" s="220">
        <f>S55</f>
        <v>14172</v>
      </c>
      <c r="T46" s="220">
        <f>SUM(T47:T81)</f>
        <v>2159751</v>
      </c>
      <c r="U46" s="220">
        <f>SUM(U47:U81)</f>
        <v>2993</v>
      </c>
      <c r="V46" s="220">
        <f>SUM(V47:V81)</f>
        <v>2162744</v>
      </c>
      <c r="W46" s="220">
        <f t="shared" ref="W46" si="27">SUM(W47:W81)</f>
        <v>1613779</v>
      </c>
      <c r="X46" s="220">
        <f>SUM(X47:X81)</f>
        <v>1571530.48</v>
      </c>
      <c r="Y46" s="7"/>
      <c r="Z46" s="7"/>
      <c r="AA46" s="7"/>
      <c r="AB46" s="7"/>
      <c r="AC46" s="7"/>
      <c r="AD46" s="7"/>
      <c r="AE46" s="7"/>
      <c r="AF46" s="7"/>
      <c r="AG46" s="7"/>
    </row>
    <row r="47" spans="1:33" ht="14.25" customHeight="1" x14ac:dyDescent="0.25">
      <c r="A47" s="3">
        <v>45</v>
      </c>
      <c r="B47" s="380">
        <v>312001</v>
      </c>
      <c r="C47" s="198">
        <v>111</v>
      </c>
      <c r="D47" s="226" t="s">
        <v>43</v>
      </c>
      <c r="E47" s="383">
        <v>85453.52</v>
      </c>
      <c r="F47" s="383">
        <v>78827.899999999994</v>
      </c>
      <c r="G47" s="383">
        <v>100000</v>
      </c>
      <c r="H47" s="383">
        <v>64392.76</v>
      </c>
      <c r="I47" s="383">
        <v>100000</v>
      </c>
      <c r="J47" s="383">
        <v>14379.84</v>
      </c>
      <c r="K47" s="383">
        <v>90000</v>
      </c>
      <c r="L47" s="383"/>
      <c r="M47" s="383">
        <v>90000</v>
      </c>
      <c r="N47" s="383"/>
      <c r="O47" s="383">
        <f>M47</f>
        <v>90000</v>
      </c>
      <c r="P47" s="383"/>
      <c r="Q47" s="383">
        <v>90000</v>
      </c>
      <c r="R47" s="383">
        <v>33817.72</v>
      </c>
      <c r="S47" s="383"/>
      <c r="T47" s="383">
        <f t="shared" ref="T47:T54" si="28">Q47</f>
        <v>90000</v>
      </c>
      <c r="U47" s="405"/>
      <c r="V47" s="405">
        <f>T47</f>
        <v>90000</v>
      </c>
      <c r="W47" s="452">
        <f t="shared" ref="W47" si="29">U47</f>
        <v>0</v>
      </c>
      <c r="X47" s="452">
        <v>48817.86</v>
      </c>
      <c r="Y47" s="7"/>
      <c r="Z47" s="78"/>
      <c r="AA47" s="7"/>
      <c r="AB47" s="7"/>
      <c r="AC47" s="7"/>
      <c r="AD47" s="7"/>
      <c r="AE47" s="7"/>
      <c r="AF47" s="7"/>
      <c r="AG47" s="7"/>
    </row>
    <row r="48" spans="1:33" ht="14.25" customHeight="1" x14ac:dyDescent="0.25">
      <c r="A48" s="3">
        <v>46</v>
      </c>
      <c r="B48" s="380">
        <v>312001</v>
      </c>
      <c r="C48" s="185">
        <v>111</v>
      </c>
      <c r="D48" s="200" t="s">
        <v>568</v>
      </c>
      <c r="E48" s="186">
        <v>66226.27</v>
      </c>
      <c r="F48" s="186">
        <v>58258.02</v>
      </c>
      <c r="G48" s="186">
        <v>0</v>
      </c>
      <c r="H48" s="186">
        <v>32573.9</v>
      </c>
      <c r="I48" s="186">
        <v>0</v>
      </c>
      <c r="J48" s="208">
        <v>8171.19</v>
      </c>
      <c r="K48" s="208">
        <v>0</v>
      </c>
      <c r="L48" s="208"/>
      <c r="M48" s="208">
        <v>0</v>
      </c>
      <c r="N48" s="208"/>
      <c r="O48" s="208">
        <f>M48</f>
        <v>0</v>
      </c>
      <c r="P48" s="208"/>
      <c r="Q48" s="208">
        <v>0</v>
      </c>
      <c r="R48" s="208">
        <v>13553.34</v>
      </c>
      <c r="S48" s="208"/>
      <c r="T48" s="383">
        <f t="shared" si="28"/>
        <v>0</v>
      </c>
      <c r="U48" s="405">
        <v>0</v>
      </c>
      <c r="V48" s="405">
        <f>U48</f>
        <v>0</v>
      </c>
      <c r="W48" s="452">
        <f t="shared" ref="W48" si="30">V48</f>
        <v>0</v>
      </c>
      <c r="X48" s="452">
        <v>17254.18</v>
      </c>
      <c r="Y48" s="7"/>
      <c r="Z48" s="7"/>
      <c r="AA48" s="7"/>
      <c r="AB48" s="7"/>
      <c r="AC48" s="7"/>
      <c r="AD48" s="7"/>
      <c r="AE48" s="7"/>
      <c r="AF48" s="7"/>
      <c r="AG48" s="7"/>
    </row>
    <row r="49" spans="1:33" ht="14.25" hidden="1" customHeight="1" x14ac:dyDescent="0.25">
      <c r="A49" s="3">
        <v>47</v>
      </c>
      <c r="B49" s="380">
        <v>312001</v>
      </c>
      <c r="C49" s="209"/>
      <c r="D49" s="209"/>
      <c r="E49" s="209"/>
      <c r="F49" s="209"/>
      <c r="G49" s="209"/>
      <c r="H49" s="209"/>
      <c r="I49" s="209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383">
        <f t="shared" si="28"/>
        <v>0</v>
      </c>
      <c r="U49" s="405">
        <f>R49</f>
        <v>0</v>
      </c>
      <c r="V49" s="405">
        <f>S49</f>
        <v>0</v>
      </c>
      <c r="W49" s="452">
        <f t="shared" ref="W49" si="31">T49</f>
        <v>0</v>
      </c>
      <c r="X49" s="452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9.25" customHeight="1" x14ac:dyDescent="0.25">
      <c r="A50" s="5">
        <v>48</v>
      </c>
      <c r="B50" s="380">
        <v>312001</v>
      </c>
      <c r="C50" s="198">
        <v>111</v>
      </c>
      <c r="D50" s="226" t="s">
        <v>44</v>
      </c>
      <c r="E50" s="381">
        <v>93659.5</v>
      </c>
      <c r="F50" s="381">
        <v>79718.399999999994</v>
      </c>
      <c r="G50" s="381">
        <v>100000</v>
      </c>
      <c r="H50" s="381">
        <v>58826.17</v>
      </c>
      <c r="I50" s="381">
        <v>100000</v>
      </c>
      <c r="J50" s="381">
        <v>82864.600000000006</v>
      </c>
      <c r="K50" s="381">
        <v>80000</v>
      </c>
      <c r="L50" s="381"/>
      <c r="M50" s="381">
        <v>80000</v>
      </c>
      <c r="N50" s="381"/>
      <c r="O50" s="381">
        <f>M50</f>
        <v>80000</v>
      </c>
      <c r="P50" s="381"/>
      <c r="Q50" s="381">
        <v>80000</v>
      </c>
      <c r="R50" s="381">
        <v>82864.600000000006</v>
      </c>
      <c r="S50" s="381"/>
      <c r="T50" s="383">
        <f t="shared" si="28"/>
        <v>80000</v>
      </c>
      <c r="U50" s="405">
        <v>2900</v>
      </c>
      <c r="V50" s="405">
        <f>T50+U50</f>
        <v>82900</v>
      </c>
      <c r="W50" s="452">
        <f t="shared" ref="W50" si="32">U50+V50</f>
        <v>85800</v>
      </c>
      <c r="X50" s="452">
        <v>100896.9</v>
      </c>
      <c r="Y50" s="7"/>
      <c r="Z50" s="7"/>
      <c r="AA50" s="7"/>
      <c r="AB50" s="7"/>
      <c r="AC50" s="7"/>
      <c r="AD50" s="7"/>
      <c r="AE50" s="7"/>
      <c r="AF50" s="7"/>
      <c r="AG50" s="7"/>
    </row>
    <row r="51" spans="1:33" ht="36" customHeight="1" x14ac:dyDescent="0.25">
      <c r="A51" s="3">
        <v>49</v>
      </c>
      <c r="B51" s="380">
        <v>312001</v>
      </c>
      <c r="C51" s="198">
        <v>111</v>
      </c>
      <c r="D51" s="226" t="s">
        <v>45</v>
      </c>
      <c r="E51" s="186">
        <v>14694.7</v>
      </c>
      <c r="F51" s="381">
        <v>9019.2000000000007</v>
      </c>
      <c r="G51" s="381">
        <v>17000</v>
      </c>
      <c r="H51" s="381">
        <v>4594.1000000000004</v>
      </c>
      <c r="I51" s="381">
        <v>17000</v>
      </c>
      <c r="J51" s="381">
        <v>8569.6</v>
      </c>
      <c r="K51" s="381">
        <v>15000</v>
      </c>
      <c r="L51" s="381"/>
      <c r="M51" s="381">
        <v>15000</v>
      </c>
      <c r="N51" s="381"/>
      <c r="O51" s="381">
        <f>M51</f>
        <v>15000</v>
      </c>
      <c r="P51" s="381"/>
      <c r="Q51" s="381">
        <v>15000</v>
      </c>
      <c r="R51" s="381">
        <v>8569.6</v>
      </c>
      <c r="S51" s="381"/>
      <c r="T51" s="383">
        <f t="shared" si="28"/>
        <v>15000</v>
      </c>
      <c r="U51" s="405"/>
      <c r="V51" s="405">
        <f>T51</f>
        <v>15000</v>
      </c>
      <c r="W51" s="452">
        <f t="shared" ref="W51:W54" si="33">U51</f>
        <v>0</v>
      </c>
      <c r="X51" s="452">
        <v>8569.6</v>
      </c>
      <c r="Y51" s="7"/>
      <c r="Z51" s="7"/>
      <c r="AA51" s="7"/>
      <c r="AB51" s="7"/>
      <c r="AC51" s="7"/>
      <c r="AD51" s="7"/>
      <c r="AE51" s="7"/>
      <c r="AF51" s="7"/>
      <c r="AG51" s="7"/>
    </row>
    <row r="52" spans="1:33" ht="36" customHeight="1" x14ac:dyDescent="0.25">
      <c r="A52" s="3">
        <v>50</v>
      </c>
      <c r="B52" s="380">
        <v>312001</v>
      </c>
      <c r="C52" s="198">
        <v>111</v>
      </c>
      <c r="D52" s="226" t="s">
        <v>46</v>
      </c>
      <c r="E52" s="381">
        <v>9810.6</v>
      </c>
      <c r="F52" s="381">
        <v>8499.2000000000007</v>
      </c>
      <c r="G52" s="381">
        <v>10000</v>
      </c>
      <c r="H52" s="381">
        <v>8017.8</v>
      </c>
      <c r="I52" s="381">
        <v>10000</v>
      </c>
      <c r="J52" s="381">
        <v>3486</v>
      </c>
      <c r="K52" s="381">
        <v>10000</v>
      </c>
      <c r="L52" s="381"/>
      <c r="M52" s="381">
        <v>10000</v>
      </c>
      <c r="N52" s="381"/>
      <c r="O52" s="381">
        <f>M52</f>
        <v>10000</v>
      </c>
      <c r="P52" s="381"/>
      <c r="Q52" s="381">
        <v>10000</v>
      </c>
      <c r="R52" s="381">
        <v>3486</v>
      </c>
      <c r="S52" s="381"/>
      <c r="T52" s="383">
        <f t="shared" si="28"/>
        <v>10000</v>
      </c>
      <c r="U52" s="405"/>
      <c r="V52" s="442">
        <f>T52</f>
        <v>10000</v>
      </c>
      <c r="W52" s="452">
        <f t="shared" si="33"/>
        <v>0</v>
      </c>
      <c r="X52" s="452">
        <v>7835.2</v>
      </c>
      <c r="Y52" s="7"/>
      <c r="Z52" s="7"/>
      <c r="AA52" s="7"/>
      <c r="AB52" s="7"/>
      <c r="AC52" s="7"/>
      <c r="AD52" s="7"/>
      <c r="AE52" s="7"/>
      <c r="AF52" s="7"/>
      <c r="AG52" s="7"/>
    </row>
    <row r="53" spans="1:33" ht="36" customHeight="1" x14ac:dyDescent="0.25">
      <c r="A53" s="3">
        <v>51</v>
      </c>
      <c r="B53" s="380">
        <v>312001</v>
      </c>
      <c r="C53" s="198">
        <v>111</v>
      </c>
      <c r="D53" s="226" t="s">
        <v>47</v>
      </c>
      <c r="E53" s="381">
        <v>2423.6</v>
      </c>
      <c r="F53" s="381">
        <v>1643.4</v>
      </c>
      <c r="G53" s="381">
        <v>2500</v>
      </c>
      <c r="H53" s="381">
        <v>929.6</v>
      </c>
      <c r="I53" s="381">
        <v>2500</v>
      </c>
      <c r="J53" s="381">
        <v>365.2</v>
      </c>
      <c r="K53" s="381">
        <v>2000</v>
      </c>
      <c r="L53" s="381"/>
      <c r="M53" s="381">
        <v>2000</v>
      </c>
      <c r="N53" s="381"/>
      <c r="O53" s="381">
        <f>M53</f>
        <v>2000</v>
      </c>
      <c r="P53" s="381"/>
      <c r="Q53" s="381">
        <v>2000</v>
      </c>
      <c r="R53" s="381">
        <v>365.2</v>
      </c>
      <c r="S53" s="381"/>
      <c r="T53" s="383">
        <f t="shared" si="28"/>
        <v>2000</v>
      </c>
      <c r="U53" s="405"/>
      <c r="V53" s="442">
        <f>T53</f>
        <v>2000</v>
      </c>
      <c r="W53" s="452">
        <f t="shared" si="33"/>
        <v>0</v>
      </c>
      <c r="X53" s="452">
        <v>365.2</v>
      </c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.75" customHeight="1" x14ac:dyDescent="0.25">
      <c r="A54" s="3">
        <v>52</v>
      </c>
      <c r="B54" s="380">
        <v>312001</v>
      </c>
      <c r="C54" s="198">
        <v>111</v>
      </c>
      <c r="D54" s="226" t="s">
        <v>48</v>
      </c>
      <c r="E54" s="381">
        <v>800</v>
      </c>
      <c r="F54" s="381">
        <v>0</v>
      </c>
      <c r="G54" s="381">
        <v>0</v>
      </c>
      <c r="H54" s="381">
        <v>1600</v>
      </c>
      <c r="I54" s="381">
        <v>0</v>
      </c>
      <c r="J54" s="381">
        <v>0</v>
      </c>
      <c r="K54" s="381">
        <v>0</v>
      </c>
      <c r="L54" s="381"/>
      <c r="M54" s="381">
        <v>0</v>
      </c>
      <c r="N54" s="381"/>
      <c r="O54" s="381">
        <f>M54</f>
        <v>0</v>
      </c>
      <c r="P54" s="381"/>
      <c r="Q54" s="381">
        <v>0</v>
      </c>
      <c r="R54" s="381">
        <v>0</v>
      </c>
      <c r="S54" s="381"/>
      <c r="T54" s="383">
        <f t="shared" si="28"/>
        <v>0</v>
      </c>
      <c r="U54" s="405"/>
      <c r="V54" s="442">
        <f>T54</f>
        <v>0</v>
      </c>
      <c r="W54" s="452">
        <f t="shared" si="33"/>
        <v>0</v>
      </c>
      <c r="X54" s="452">
        <v>0</v>
      </c>
      <c r="Y54" s="7"/>
      <c r="Z54" s="7"/>
      <c r="AA54" s="7"/>
      <c r="AB54" s="7"/>
      <c r="AC54" s="7"/>
      <c r="AD54" s="7"/>
      <c r="AE54" s="7"/>
      <c r="AF54" s="7"/>
      <c r="AG54" s="7"/>
    </row>
    <row r="55" spans="1:33" ht="14.25" customHeight="1" x14ac:dyDescent="0.25">
      <c r="A55" s="5">
        <v>53</v>
      </c>
      <c r="B55" s="380">
        <v>312012</v>
      </c>
      <c r="C55" s="198">
        <v>111</v>
      </c>
      <c r="D55" s="226" t="s">
        <v>49</v>
      </c>
      <c r="E55" s="381">
        <v>1329120</v>
      </c>
      <c r="F55" s="381">
        <v>1425076.85</v>
      </c>
      <c r="G55" s="381">
        <v>1482336</v>
      </c>
      <c r="H55" s="381">
        <v>1589921</v>
      </c>
      <c r="I55" s="381">
        <v>1482336</v>
      </c>
      <c r="J55" s="381">
        <v>408091</v>
      </c>
      <c r="K55" s="381">
        <v>1510500</v>
      </c>
      <c r="L55" s="381"/>
      <c r="M55" s="381">
        <v>1510500</v>
      </c>
      <c r="N55" s="381">
        <v>3120</v>
      </c>
      <c r="O55" s="381">
        <f>SUM(M55:N55)</f>
        <v>1513620</v>
      </c>
      <c r="P55" s="381"/>
      <c r="Q55" s="381">
        <f>O55</f>
        <v>1513620</v>
      </c>
      <c r="R55" s="375">
        <v>806620</v>
      </c>
      <c r="S55" s="375">
        <v>14172</v>
      </c>
      <c r="T55" s="375">
        <f>Q55+S55</f>
        <v>1527792</v>
      </c>
      <c r="U55" s="375">
        <v>93</v>
      </c>
      <c r="V55" s="375">
        <f>T55+U55</f>
        <v>1527885</v>
      </c>
      <c r="W55" s="375">
        <f t="shared" ref="W55" si="34">U55+V55</f>
        <v>1527978</v>
      </c>
      <c r="X55" s="375">
        <v>1156298</v>
      </c>
      <c r="Y55" s="78"/>
      <c r="Z55" s="7"/>
      <c r="AA55" s="7"/>
      <c r="AB55" s="7"/>
      <c r="AC55" s="7"/>
      <c r="AD55" s="7"/>
      <c r="AE55" s="7"/>
      <c r="AF55" s="7"/>
      <c r="AG55" s="7"/>
    </row>
    <row r="56" spans="1:33" s="253" customFormat="1" ht="14.25" customHeight="1" x14ac:dyDescent="0.25">
      <c r="A56" s="5"/>
      <c r="B56" s="508">
        <v>312012</v>
      </c>
      <c r="C56" s="509" t="s">
        <v>599</v>
      </c>
      <c r="D56" s="498" t="s">
        <v>49</v>
      </c>
      <c r="E56" s="381"/>
      <c r="F56" s="381"/>
      <c r="G56" s="381"/>
      <c r="H56" s="381"/>
      <c r="I56" s="381"/>
      <c r="J56" s="381"/>
      <c r="K56" s="381"/>
      <c r="L56" s="381"/>
      <c r="M56" s="381"/>
      <c r="N56" s="381">
        <v>26994</v>
      </c>
      <c r="O56" s="381">
        <f>N56</f>
        <v>26994</v>
      </c>
      <c r="P56" s="228"/>
      <c r="Q56" s="228">
        <f>O56</f>
        <v>26994</v>
      </c>
      <c r="R56" s="208">
        <v>26173</v>
      </c>
      <c r="S56" s="208"/>
      <c r="T56" s="208">
        <f>Q56</f>
        <v>26994</v>
      </c>
      <c r="U56" s="208">
        <v>0</v>
      </c>
      <c r="V56" s="208">
        <f>T56</f>
        <v>26994</v>
      </c>
      <c r="W56" s="208">
        <f t="shared" ref="W56:W58" si="35">U56</f>
        <v>0</v>
      </c>
      <c r="X56" s="208">
        <v>26173</v>
      </c>
      <c r="Y56" s="7"/>
      <c r="Z56" s="78"/>
      <c r="AA56" s="7"/>
      <c r="AB56" s="7"/>
      <c r="AC56" s="7"/>
      <c r="AD56" s="7"/>
      <c r="AE56" s="7"/>
      <c r="AF56" s="7"/>
      <c r="AG56" s="7"/>
    </row>
    <row r="57" spans="1:33" s="253" customFormat="1" ht="14.25" customHeight="1" x14ac:dyDescent="0.25">
      <c r="A57" s="5"/>
      <c r="B57" s="508"/>
      <c r="C57" s="509"/>
      <c r="D57" s="498"/>
      <c r="E57" s="381"/>
      <c r="F57" s="381"/>
      <c r="G57" s="381"/>
      <c r="H57" s="381"/>
      <c r="I57" s="381"/>
      <c r="J57" s="381"/>
      <c r="K57" s="381"/>
      <c r="L57" s="381"/>
      <c r="M57" s="381"/>
      <c r="N57" s="381">
        <v>699</v>
      </c>
      <c r="O57" s="381">
        <f>N57</f>
        <v>699</v>
      </c>
      <c r="P57" s="381"/>
      <c r="Q57" s="381">
        <f>O57</f>
        <v>699</v>
      </c>
      <c r="R57" s="208">
        <v>699</v>
      </c>
      <c r="S57" s="208"/>
      <c r="T57" s="208">
        <f t="shared" ref="T57:T81" si="36">Q57</f>
        <v>699</v>
      </c>
      <c r="U57" s="208">
        <v>0</v>
      </c>
      <c r="V57" s="208">
        <f t="shared" ref="V57:V81" si="37">T57</f>
        <v>699</v>
      </c>
      <c r="W57" s="208">
        <f t="shared" si="35"/>
        <v>0</v>
      </c>
      <c r="X57" s="208">
        <v>699</v>
      </c>
      <c r="Y57" s="7"/>
      <c r="Z57" s="7"/>
      <c r="AA57" s="7"/>
      <c r="AB57" s="7"/>
      <c r="AC57" s="7"/>
      <c r="AD57" s="7"/>
      <c r="AE57" s="7"/>
      <c r="AF57" s="7"/>
      <c r="AG57" s="7"/>
    </row>
    <row r="58" spans="1:33" s="311" customFormat="1" ht="27.75" customHeight="1" x14ac:dyDescent="0.25">
      <c r="A58" s="5"/>
      <c r="B58" s="380">
        <v>312012</v>
      </c>
      <c r="C58" s="390">
        <v>111</v>
      </c>
      <c r="D58" s="382" t="s">
        <v>601</v>
      </c>
      <c r="E58" s="381"/>
      <c r="F58" s="381"/>
      <c r="G58" s="381"/>
      <c r="H58" s="381"/>
      <c r="I58" s="381"/>
      <c r="J58" s="381"/>
      <c r="K58" s="381"/>
      <c r="L58" s="381"/>
      <c r="M58" s="381"/>
      <c r="N58" s="381">
        <v>10438</v>
      </c>
      <c r="O58" s="381">
        <v>10438</v>
      </c>
      <c r="P58" s="381"/>
      <c r="Q58" s="381">
        <f>O58</f>
        <v>10438</v>
      </c>
      <c r="R58" s="381"/>
      <c r="S58" s="381"/>
      <c r="T58" s="208">
        <f t="shared" si="36"/>
        <v>10438</v>
      </c>
      <c r="U58" s="208"/>
      <c r="V58" s="208">
        <f t="shared" si="37"/>
        <v>10438</v>
      </c>
      <c r="W58" s="208">
        <f t="shared" si="35"/>
        <v>0</v>
      </c>
      <c r="X58" s="208">
        <v>10438</v>
      </c>
      <c r="Y58" s="7"/>
      <c r="Z58" s="78"/>
      <c r="AA58" s="7"/>
      <c r="AB58" s="7"/>
      <c r="AC58" s="7"/>
      <c r="AD58" s="7"/>
      <c r="AE58" s="7"/>
      <c r="AF58" s="7"/>
      <c r="AG58" s="7"/>
    </row>
    <row r="59" spans="1:33" ht="36" customHeight="1" x14ac:dyDescent="0.25">
      <c r="A59" s="3">
        <v>54</v>
      </c>
      <c r="B59" s="380">
        <v>312001</v>
      </c>
      <c r="C59" s="198" t="s">
        <v>79</v>
      </c>
      <c r="D59" s="226" t="s">
        <v>50</v>
      </c>
      <c r="E59" s="381">
        <v>24510.14</v>
      </c>
      <c r="F59" s="381">
        <v>36678.93</v>
      </c>
      <c r="G59" s="381">
        <v>0</v>
      </c>
      <c r="H59" s="381">
        <v>65975.490000000005</v>
      </c>
      <c r="I59" s="381">
        <v>0</v>
      </c>
      <c r="J59" s="228">
        <v>19134.52</v>
      </c>
      <c r="K59" s="228">
        <v>0</v>
      </c>
      <c r="L59" s="228"/>
      <c r="M59" s="228">
        <v>0</v>
      </c>
      <c r="N59" s="228"/>
      <c r="O59" s="228">
        <f t="shared" ref="O59:O68" si="38">M59</f>
        <v>0</v>
      </c>
      <c r="P59" s="381"/>
      <c r="Q59" s="381">
        <f>P59</f>
        <v>0</v>
      </c>
      <c r="R59" s="381">
        <v>42405.59</v>
      </c>
      <c r="S59" s="381"/>
      <c r="T59" s="208">
        <f t="shared" si="36"/>
        <v>0</v>
      </c>
      <c r="U59" s="208">
        <v>0</v>
      </c>
      <c r="V59" s="208">
        <v>0</v>
      </c>
      <c r="W59" s="208">
        <v>1</v>
      </c>
      <c r="X59" s="208">
        <v>61716.27</v>
      </c>
      <c r="Y59" s="7"/>
      <c r="Z59" s="7"/>
      <c r="AA59" s="7"/>
      <c r="AB59" s="7"/>
      <c r="AC59" s="7"/>
      <c r="AD59" s="7"/>
      <c r="AE59" s="7"/>
      <c r="AF59" s="7"/>
      <c r="AG59" s="7"/>
    </row>
    <row r="60" spans="1:33" ht="14.25" customHeight="1" x14ac:dyDescent="0.25">
      <c r="A60" s="3">
        <v>55</v>
      </c>
      <c r="B60" s="380">
        <v>312</v>
      </c>
      <c r="C60" s="198">
        <v>111</v>
      </c>
      <c r="D60" s="226" t="s">
        <v>51</v>
      </c>
      <c r="E60" s="381">
        <v>4827.91</v>
      </c>
      <c r="F60" s="381">
        <v>2750.04</v>
      </c>
      <c r="G60" s="381">
        <v>0</v>
      </c>
      <c r="H60" s="381">
        <v>0</v>
      </c>
      <c r="I60" s="381">
        <v>0</v>
      </c>
      <c r="J60" s="381">
        <v>0</v>
      </c>
      <c r="K60" s="381">
        <v>4500</v>
      </c>
      <c r="L60" s="381"/>
      <c r="M60" s="381">
        <v>4500</v>
      </c>
      <c r="N60" s="381"/>
      <c r="O60" s="381">
        <f t="shared" si="38"/>
        <v>4500</v>
      </c>
      <c r="P60" s="381"/>
      <c r="Q60" s="381">
        <f t="shared" ref="Q60:Q68" si="39">O60</f>
        <v>4500</v>
      </c>
      <c r="R60" s="381"/>
      <c r="S60" s="381"/>
      <c r="T60" s="208">
        <f t="shared" si="36"/>
        <v>4500</v>
      </c>
      <c r="U60" s="208"/>
      <c r="V60" s="208">
        <f t="shared" si="37"/>
        <v>4500</v>
      </c>
      <c r="W60" s="208">
        <f t="shared" ref="W60:W74" si="40">U60</f>
        <v>0</v>
      </c>
      <c r="X60" s="208">
        <v>1250</v>
      </c>
      <c r="Y60" s="7"/>
      <c r="Z60" s="7"/>
      <c r="AA60" s="7"/>
      <c r="AB60" s="7"/>
      <c r="AC60" s="7"/>
      <c r="AD60" s="7"/>
      <c r="AE60" s="7"/>
      <c r="AF60" s="7"/>
      <c r="AG60" s="7"/>
    </row>
    <row r="61" spans="1:33" ht="14.25" customHeight="1" x14ac:dyDescent="0.25">
      <c r="A61" s="3">
        <v>56</v>
      </c>
      <c r="B61" s="380">
        <v>312</v>
      </c>
      <c r="C61" s="198">
        <v>111</v>
      </c>
      <c r="D61" s="226" t="s">
        <v>52</v>
      </c>
      <c r="E61" s="381">
        <v>0</v>
      </c>
      <c r="F61" s="381">
        <v>116.66</v>
      </c>
      <c r="G61" s="381">
        <v>0</v>
      </c>
      <c r="H61" s="381">
        <v>0</v>
      </c>
      <c r="I61" s="381">
        <v>0</v>
      </c>
      <c r="J61" s="381">
        <v>0</v>
      </c>
      <c r="K61" s="381">
        <v>0</v>
      </c>
      <c r="L61" s="381"/>
      <c r="M61" s="381">
        <v>0</v>
      </c>
      <c r="N61" s="381"/>
      <c r="O61" s="381">
        <f t="shared" si="38"/>
        <v>0</v>
      </c>
      <c r="P61" s="381"/>
      <c r="Q61" s="381">
        <f t="shared" si="39"/>
        <v>0</v>
      </c>
      <c r="R61" s="381"/>
      <c r="S61" s="381"/>
      <c r="T61" s="208">
        <f t="shared" si="36"/>
        <v>0</v>
      </c>
      <c r="U61" s="208"/>
      <c r="V61" s="208">
        <f t="shared" si="37"/>
        <v>0</v>
      </c>
      <c r="W61" s="208">
        <f t="shared" si="40"/>
        <v>0</v>
      </c>
      <c r="X61" s="208">
        <v>0</v>
      </c>
      <c r="Y61" s="7"/>
      <c r="Z61" s="7"/>
      <c r="AA61" s="7"/>
      <c r="AB61" s="7"/>
      <c r="AC61" s="7"/>
      <c r="AD61" s="7"/>
      <c r="AE61" s="7"/>
      <c r="AF61" s="7"/>
      <c r="AG61" s="7"/>
    </row>
    <row r="62" spans="1:33" ht="14.25" customHeight="1" x14ac:dyDescent="0.25">
      <c r="A62" s="3">
        <v>57</v>
      </c>
      <c r="B62" s="380">
        <v>312</v>
      </c>
      <c r="C62" s="198">
        <v>111</v>
      </c>
      <c r="D62" s="226" t="s">
        <v>53</v>
      </c>
      <c r="E62" s="381">
        <v>9444.26</v>
      </c>
      <c r="F62" s="381">
        <v>10462.23</v>
      </c>
      <c r="G62" s="381">
        <v>11000</v>
      </c>
      <c r="H62" s="381">
        <v>12539.51</v>
      </c>
      <c r="I62" s="381">
        <v>11000</v>
      </c>
      <c r="J62" s="381">
        <v>11880.23</v>
      </c>
      <c r="K62" s="381">
        <v>12500</v>
      </c>
      <c r="L62" s="381"/>
      <c r="M62" s="381">
        <v>12500</v>
      </c>
      <c r="N62" s="381"/>
      <c r="O62" s="381">
        <f t="shared" si="38"/>
        <v>12500</v>
      </c>
      <c r="P62" s="381"/>
      <c r="Q62" s="381">
        <f t="shared" si="39"/>
        <v>12500</v>
      </c>
      <c r="R62" s="381">
        <v>11880.23</v>
      </c>
      <c r="S62" s="381"/>
      <c r="T62" s="208">
        <f t="shared" si="36"/>
        <v>12500</v>
      </c>
      <c r="U62" s="208"/>
      <c r="V62" s="208">
        <f t="shared" si="37"/>
        <v>12500</v>
      </c>
      <c r="W62" s="208">
        <f t="shared" si="40"/>
        <v>0</v>
      </c>
      <c r="X62" s="208">
        <v>11880.23</v>
      </c>
      <c r="Y62" s="7"/>
      <c r="Z62" s="7"/>
      <c r="AA62" s="7"/>
      <c r="AB62" s="7"/>
      <c r="AC62" s="7"/>
      <c r="AD62" s="7"/>
      <c r="AE62" s="7"/>
      <c r="AF62" s="7"/>
      <c r="AG62" s="7"/>
    </row>
    <row r="63" spans="1:33" ht="27" customHeight="1" x14ac:dyDescent="0.25">
      <c r="A63" s="5">
        <v>58</v>
      </c>
      <c r="B63" s="380">
        <v>312</v>
      </c>
      <c r="C63" s="198">
        <v>111</v>
      </c>
      <c r="D63" s="226" t="s">
        <v>54</v>
      </c>
      <c r="E63" s="381">
        <v>1474.77</v>
      </c>
      <c r="F63" s="381">
        <v>1500.18</v>
      </c>
      <c r="G63" s="381">
        <v>1500</v>
      </c>
      <c r="H63" s="381">
        <v>1519.98</v>
      </c>
      <c r="I63" s="381">
        <v>1500</v>
      </c>
      <c r="J63" s="381">
        <v>1537.14</v>
      </c>
      <c r="K63" s="381">
        <v>1600</v>
      </c>
      <c r="L63" s="381"/>
      <c r="M63" s="381">
        <v>1600</v>
      </c>
      <c r="N63" s="381"/>
      <c r="O63" s="381">
        <f t="shared" si="38"/>
        <v>1600</v>
      </c>
      <c r="P63" s="381"/>
      <c r="Q63" s="381">
        <f t="shared" si="39"/>
        <v>1600</v>
      </c>
      <c r="R63" s="381">
        <v>1537.14</v>
      </c>
      <c r="S63" s="381"/>
      <c r="T63" s="208">
        <f t="shared" si="36"/>
        <v>1600</v>
      </c>
      <c r="U63" s="208"/>
      <c r="V63" s="208">
        <f t="shared" si="37"/>
        <v>1600</v>
      </c>
      <c r="W63" s="208">
        <f t="shared" si="40"/>
        <v>0</v>
      </c>
      <c r="X63" s="208">
        <v>1537.44</v>
      </c>
      <c r="Y63" s="7"/>
      <c r="Z63" s="7"/>
      <c r="AA63" s="7"/>
      <c r="AB63" s="7"/>
      <c r="AC63" s="7"/>
      <c r="AD63" s="7"/>
      <c r="AE63" s="7"/>
      <c r="AF63" s="7"/>
      <c r="AG63" s="7"/>
    </row>
    <row r="64" spans="1:33" ht="12.75" customHeight="1" x14ac:dyDescent="0.25">
      <c r="A64" s="3">
        <v>59</v>
      </c>
      <c r="B64" s="380">
        <v>312</v>
      </c>
      <c r="C64" s="198">
        <v>111</v>
      </c>
      <c r="D64" s="226" t="s">
        <v>55</v>
      </c>
      <c r="E64" s="381">
        <v>0</v>
      </c>
      <c r="F64" s="381">
        <v>279.97000000000003</v>
      </c>
      <c r="G64" s="381">
        <v>280</v>
      </c>
      <c r="H64" s="381">
        <v>300.72000000000003</v>
      </c>
      <c r="I64" s="381">
        <v>280</v>
      </c>
      <c r="J64" s="381">
        <v>0</v>
      </c>
      <c r="K64" s="381">
        <v>300</v>
      </c>
      <c r="L64" s="381"/>
      <c r="M64" s="381">
        <v>300</v>
      </c>
      <c r="N64" s="381"/>
      <c r="O64" s="381">
        <f t="shared" si="38"/>
        <v>300</v>
      </c>
      <c r="P64" s="381"/>
      <c r="Q64" s="381">
        <f t="shared" si="39"/>
        <v>300</v>
      </c>
      <c r="R64" s="381">
        <v>0</v>
      </c>
      <c r="S64" s="381"/>
      <c r="T64" s="208">
        <f t="shared" si="36"/>
        <v>300</v>
      </c>
      <c r="U64" s="208"/>
      <c r="V64" s="208">
        <f t="shared" si="37"/>
        <v>300</v>
      </c>
      <c r="W64" s="208">
        <f t="shared" si="40"/>
        <v>0</v>
      </c>
      <c r="X64" s="208">
        <v>0</v>
      </c>
      <c r="Y64" s="7"/>
      <c r="Z64" s="7"/>
      <c r="AA64" s="7"/>
      <c r="AB64" s="7"/>
      <c r="AC64" s="7"/>
      <c r="AD64" s="7"/>
      <c r="AE64" s="7"/>
      <c r="AF64" s="7"/>
      <c r="AG64" s="7"/>
    </row>
    <row r="65" spans="1:33" ht="14.25" customHeight="1" x14ac:dyDescent="0.25">
      <c r="A65" s="3">
        <v>60</v>
      </c>
      <c r="B65" s="380">
        <v>312</v>
      </c>
      <c r="C65" s="198">
        <v>111</v>
      </c>
      <c r="D65" s="226" t="s">
        <v>56</v>
      </c>
      <c r="E65" s="381">
        <v>38.799999999999997</v>
      </c>
      <c r="F65" s="381">
        <v>35.6</v>
      </c>
      <c r="G65" s="381">
        <v>50</v>
      </c>
      <c r="H65" s="381">
        <v>82</v>
      </c>
      <c r="I65" s="381">
        <v>50</v>
      </c>
      <c r="J65" s="381">
        <v>45.2</v>
      </c>
      <c r="K65" s="381">
        <v>85</v>
      </c>
      <c r="L65" s="381"/>
      <c r="M65" s="381">
        <v>85</v>
      </c>
      <c r="N65" s="381"/>
      <c r="O65" s="381">
        <f t="shared" si="38"/>
        <v>85</v>
      </c>
      <c r="P65" s="381"/>
      <c r="Q65" s="381">
        <f t="shared" si="39"/>
        <v>85</v>
      </c>
      <c r="R65" s="381">
        <v>45.2</v>
      </c>
      <c r="S65" s="381"/>
      <c r="T65" s="208">
        <f t="shared" si="36"/>
        <v>85</v>
      </c>
      <c r="U65" s="208"/>
      <c r="V65" s="208">
        <f t="shared" si="37"/>
        <v>85</v>
      </c>
      <c r="W65" s="208">
        <f t="shared" si="40"/>
        <v>0</v>
      </c>
      <c r="X65" s="208">
        <v>45.2</v>
      </c>
      <c r="Y65" s="7"/>
      <c r="Z65" s="7"/>
      <c r="AA65" s="7"/>
      <c r="AB65" s="7"/>
      <c r="AC65" s="7"/>
      <c r="AD65" s="7"/>
      <c r="AE65" s="7"/>
      <c r="AF65" s="7"/>
      <c r="AG65" s="7"/>
    </row>
    <row r="66" spans="1:33" ht="14.25" customHeight="1" x14ac:dyDescent="0.25">
      <c r="A66" s="3">
        <v>61</v>
      </c>
      <c r="B66" s="380">
        <v>312</v>
      </c>
      <c r="C66" s="198">
        <v>111</v>
      </c>
      <c r="D66" s="226" t="s">
        <v>57</v>
      </c>
      <c r="E66" s="381">
        <v>6029.57</v>
      </c>
      <c r="F66" s="381">
        <v>6833.1</v>
      </c>
      <c r="G66" s="381">
        <v>6800</v>
      </c>
      <c r="H66" s="381">
        <v>6167.43</v>
      </c>
      <c r="I66" s="381">
        <v>6800</v>
      </c>
      <c r="J66" s="381">
        <v>0</v>
      </c>
      <c r="K66" s="381">
        <v>6800</v>
      </c>
      <c r="L66" s="381"/>
      <c r="M66" s="381">
        <v>6800</v>
      </c>
      <c r="N66" s="381"/>
      <c r="O66" s="381">
        <f t="shared" si="38"/>
        <v>6800</v>
      </c>
      <c r="P66" s="381"/>
      <c r="Q66" s="381">
        <f t="shared" si="39"/>
        <v>6800</v>
      </c>
      <c r="R66" s="381">
        <v>6234.27</v>
      </c>
      <c r="S66" s="381"/>
      <c r="T66" s="208">
        <f t="shared" si="36"/>
        <v>6800</v>
      </c>
      <c r="U66" s="208"/>
      <c r="V66" s="208">
        <f t="shared" si="37"/>
        <v>6800</v>
      </c>
      <c r="W66" s="208">
        <f t="shared" si="40"/>
        <v>0</v>
      </c>
      <c r="X66" s="208">
        <v>6234.27</v>
      </c>
      <c r="Y66" s="7"/>
      <c r="Z66" s="7"/>
      <c r="AA66" s="7"/>
      <c r="AB66" s="7"/>
      <c r="AC66" s="7"/>
      <c r="AD66" s="7"/>
      <c r="AE66" s="7"/>
      <c r="AF66" s="7"/>
      <c r="AG66" s="7"/>
    </row>
    <row r="67" spans="1:33" ht="14.25" customHeight="1" x14ac:dyDescent="0.25">
      <c r="A67" s="3">
        <v>62</v>
      </c>
      <c r="B67" s="380">
        <v>31</v>
      </c>
      <c r="C67" s="198">
        <v>111</v>
      </c>
      <c r="D67" s="226" t="s">
        <v>58</v>
      </c>
      <c r="E67" s="381">
        <v>414.11</v>
      </c>
      <c r="F67" s="381">
        <v>431.87</v>
      </c>
      <c r="G67" s="381">
        <v>450</v>
      </c>
      <c r="H67" s="381">
        <v>451.4</v>
      </c>
      <c r="I67" s="381">
        <v>450</v>
      </c>
      <c r="J67" s="381">
        <v>466.49</v>
      </c>
      <c r="K67" s="381">
        <v>450</v>
      </c>
      <c r="L67" s="381"/>
      <c r="M67" s="381">
        <v>450</v>
      </c>
      <c r="N67" s="381"/>
      <c r="O67" s="381">
        <f t="shared" si="38"/>
        <v>450</v>
      </c>
      <c r="P67" s="381"/>
      <c r="Q67" s="381">
        <f t="shared" si="39"/>
        <v>450</v>
      </c>
      <c r="R67" s="381">
        <v>466.49</v>
      </c>
      <c r="S67" s="381"/>
      <c r="T67" s="208">
        <f t="shared" si="36"/>
        <v>450</v>
      </c>
      <c r="U67" s="208"/>
      <c r="V67" s="208">
        <f t="shared" si="37"/>
        <v>450</v>
      </c>
      <c r="W67" s="208">
        <f t="shared" si="40"/>
        <v>0</v>
      </c>
      <c r="X67" s="208">
        <v>466.49</v>
      </c>
      <c r="Y67" s="7"/>
      <c r="Z67" s="7"/>
      <c r="AA67" s="7"/>
      <c r="AB67" s="7"/>
      <c r="AC67" s="7"/>
      <c r="AD67" s="7"/>
      <c r="AE67" s="7"/>
      <c r="AF67" s="7"/>
      <c r="AG67" s="7"/>
    </row>
    <row r="68" spans="1:33" ht="25.5" customHeight="1" x14ac:dyDescent="0.25">
      <c r="A68" s="5">
        <v>63</v>
      </c>
      <c r="B68" s="500">
        <v>312</v>
      </c>
      <c r="C68" s="229" t="s">
        <v>59</v>
      </c>
      <c r="D68" s="226" t="s">
        <v>60</v>
      </c>
      <c r="E68" s="494">
        <v>69616.2</v>
      </c>
      <c r="F68" s="494">
        <v>79476.92</v>
      </c>
      <c r="G68" s="494">
        <v>94200</v>
      </c>
      <c r="H68" s="494">
        <v>80601.899999999994</v>
      </c>
      <c r="I68" s="494">
        <v>94200</v>
      </c>
      <c r="J68" s="494">
        <v>13155.99</v>
      </c>
      <c r="K68" s="494">
        <v>100700</v>
      </c>
      <c r="L68" s="381"/>
      <c r="M68" s="494">
        <v>100700</v>
      </c>
      <c r="N68" s="506"/>
      <c r="O68" s="494">
        <f t="shared" si="38"/>
        <v>100700</v>
      </c>
      <c r="P68" s="506"/>
      <c r="Q68" s="494">
        <f t="shared" si="39"/>
        <v>100700</v>
      </c>
      <c r="R68" s="494">
        <v>41888.870000000003</v>
      </c>
      <c r="S68" s="381"/>
      <c r="T68" s="208">
        <f t="shared" si="36"/>
        <v>100700</v>
      </c>
      <c r="U68" s="208"/>
      <c r="V68" s="208">
        <f t="shared" si="37"/>
        <v>100700</v>
      </c>
      <c r="W68" s="208">
        <f t="shared" si="40"/>
        <v>0</v>
      </c>
      <c r="X68" s="521">
        <v>63645.07</v>
      </c>
      <c r="Y68" s="7"/>
      <c r="Z68" s="7"/>
      <c r="AA68" s="7"/>
      <c r="AB68" s="7"/>
      <c r="AC68" s="7"/>
      <c r="AD68" s="7"/>
      <c r="AE68" s="7"/>
      <c r="AF68" s="7"/>
      <c r="AG68" s="7"/>
    </row>
    <row r="69" spans="1:33" ht="14.25" customHeight="1" x14ac:dyDescent="0.25">
      <c r="A69" s="3">
        <v>64</v>
      </c>
      <c r="B69" s="500"/>
      <c r="C69" s="230" t="s">
        <v>61</v>
      </c>
      <c r="D69" s="226" t="s">
        <v>62</v>
      </c>
      <c r="E69" s="494"/>
      <c r="F69" s="494"/>
      <c r="G69" s="494"/>
      <c r="H69" s="494"/>
      <c r="I69" s="494"/>
      <c r="J69" s="494"/>
      <c r="K69" s="494"/>
      <c r="L69" s="381"/>
      <c r="M69" s="494"/>
      <c r="N69" s="506"/>
      <c r="O69" s="494"/>
      <c r="P69" s="506"/>
      <c r="Q69" s="494"/>
      <c r="R69" s="494"/>
      <c r="S69" s="381"/>
      <c r="T69" s="208">
        <f t="shared" si="36"/>
        <v>0</v>
      </c>
      <c r="U69" s="208"/>
      <c r="V69" s="208">
        <f t="shared" si="37"/>
        <v>0</v>
      </c>
      <c r="W69" s="208">
        <f t="shared" si="40"/>
        <v>0</v>
      </c>
      <c r="X69" s="522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7.75" customHeight="1" x14ac:dyDescent="0.25">
      <c r="A70" s="3">
        <v>65</v>
      </c>
      <c r="B70" s="378">
        <v>312</v>
      </c>
      <c r="C70" s="230">
        <v>111</v>
      </c>
      <c r="D70" s="226" t="s">
        <v>63</v>
      </c>
      <c r="E70" s="381"/>
      <c r="F70" s="381"/>
      <c r="G70" s="381"/>
      <c r="H70" s="381">
        <v>2366</v>
      </c>
      <c r="I70" s="381"/>
      <c r="J70" s="381">
        <v>0</v>
      </c>
      <c r="K70" s="381"/>
      <c r="L70" s="381"/>
      <c r="M70" s="381"/>
      <c r="N70" s="381"/>
      <c r="O70" s="381"/>
      <c r="P70" s="381"/>
      <c r="Q70" s="381"/>
      <c r="R70" s="381">
        <v>0</v>
      </c>
      <c r="S70" s="381"/>
      <c r="T70" s="208">
        <f t="shared" si="36"/>
        <v>0</v>
      </c>
      <c r="U70" s="208"/>
      <c r="V70" s="208">
        <f t="shared" si="37"/>
        <v>0</v>
      </c>
      <c r="W70" s="208">
        <f t="shared" si="40"/>
        <v>0</v>
      </c>
      <c r="X70" s="208">
        <v>0</v>
      </c>
      <c r="Y70" s="7"/>
      <c r="Z70" s="7"/>
      <c r="AA70" s="7"/>
      <c r="AB70" s="7"/>
      <c r="AC70" s="7"/>
      <c r="AD70" s="7"/>
      <c r="AE70" s="7"/>
      <c r="AF70" s="7"/>
      <c r="AG70" s="7"/>
    </row>
    <row r="71" spans="1:33" ht="14.25" customHeight="1" x14ac:dyDescent="0.25">
      <c r="A71" s="3">
        <v>66</v>
      </c>
      <c r="B71" s="380">
        <v>312</v>
      </c>
      <c r="C71" s="198">
        <v>111</v>
      </c>
      <c r="D71" s="226" t="s">
        <v>64</v>
      </c>
      <c r="E71" s="381">
        <v>0</v>
      </c>
      <c r="F71" s="381">
        <v>146776.56</v>
      </c>
      <c r="G71" s="381">
        <v>50000</v>
      </c>
      <c r="H71" s="381">
        <v>93645</v>
      </c>
      <c r="I71" s="381">
        <v>50000</v>
      </c>
      <c r="J71" s="381">
        <v>0</v>
      </c>
      <c r="K71" s="381">
        <v>0</v>
      </c>
      <c r="L71" s="381"/>
      <c r="M71" s="381">
        <v>0</v>
      </c>
      <c r="N71" s="381"/>
      <c r="O71" s="381">
        <f t="shared" ref="O71:O76" si="41">M71</f>
        <v>0</v>
      </c>
      <c r="P71" s="381"/>
      <c r="Q71" s="381">
        <f t="shared" ref="Q71:Q76" si="42">O71</f>
        <v>0</v>
      </c>
      <c r="R71" s="381">
        <v>0</v>
      </c>
      <c r="S71" s="381"/>
      <c r="T71" s="208">
        <f t="shared" si="36"/>
        <v>0</v>
      </c>
      <c r="U71" s="208"/>
      <c r="V71" s="208">
        <f t="shared" si="37"/>
        <v>0</v>
      </c>
      <c r="W71" s="208">
        <f t="shared" si="40"/>
        <v>0</v>
      </c>
      <c r="X71" s="208">
        <v>0</v>
      </c>
      <c r="Y71" s="7"/>
      <c r="Z71" s="7"/>
      <c r="AA71" s="7"/>
      <c r="AB71" s="7"/>
      <c r="AC71" s="7"/>
      <c r="AD71" s="7"/>
      <c r="AE71" s="7"/>
      <c r="AF71" s="7"/>
      <c r="AG71" s="7"/>
    </row>
    <row r="72" spans="1:33" ht="14.25" customHeight="1" x14ac:dyDescent="0.25">
      <c r="A72" s="3">
        <v>67</v>
      </c>
      <c r="B72" s="380">
        <v>312</v>
      </c>
      <c r="C72" s="198">
        <v>111</v>
      </c>
      <c r="D72" s="226" t="s">
        <v>65</v>
      </c>
      <c r="E72" s="381">
        <v>0</v>
      </c>
      <c r="F72" s="381">
        <v>0</v>
      </c>
      <c r="G72" s="381">
        <v>3980</v>
      </c>
      <c r="H72" s="381">
        <v>3753.59</v>
      </c>
      <c r="I72" s="381">
        <v>3980</v>
      </c>
      <c r="J72" s="381">
        <v>0</v>
      </c>
      <c r="K72" s="381">
        <v>0</v>
      </c>
      <c r="L72" s="381"/>
      <c r="M72" s="381">
        <v>0</v>
      </c>
      <c r="N72" s="381"/>
      <c r="O72" s="381">
        <f t="shared" si="41"/>
        <v>0</v>
      </c>
      <c r="P72" s="381"/>
      <c r="Q72" s="381">
        <f t="shared" si="42"/>
        <v>0</v>
      </c>
      <c r="R72" s="381">
        <v>0</v>
      </c>
      <c r="S72" s="381"/>
      <c r="T72" s="208">
        <f t="shared" si="36"/>
        <v>0</v>
      </c>
      <c r="U72" s="208"/>
      <c r="V72" s="208">
        <f t="shared" si="37"/>
        <v>0</v>
      </c>
      <c r="W72" s="208">
        <f t="shared" si="40"/>
        <v>0</v>
      </c>
      <c r="X72" s="208">
        <v>0</v>
      </c>
      <c r="Y72" s="7"/>
      <c r="Z72" s="7"/>
      <c r="AA72" s="7"/>
      <c r="AB72" s="7"/>
      <c r="AC72" s="7"/>
      <c r="AD72" s="7"/>
      <c r="AE72" s="7"/>
      <c r="AF72" s="7"/>
      <c r="AG72" s="7"/>
    </row>
    <row r="73" spans="1:33" ht="14.25" customHeight="1" x14ac:dyDescent="0.25">
      <c r="A73" s="5">
        <v>68</v>
      </c>
      <c r="B73" s="380">
        <v>312</v>
      </c>
      <c r="C73" s="198">
        <v>111</v>
      </c>
      <c r="D73" s="226" t="s">
        <v>66</v>
      </c>
      <c r="E73" s="381">
        <v>0</v>
      </c>
      <c r="F73" s="381">
        <v>3324</v>
      </c>
      <c r="G73" s="381">
        <v>7300</v>
      </c>
      <c r="H73" s="381">
        <v>8695.94</v>
      </c>
      <c r="I73" s="381">
        <v>7300</v>
      </c>
      <c r="J73" s="381">
        <v>0</v>
      </c>
      <c r="K73" s="381">
        <v>0</v>
      </c>
      <c r="L73" s="381"/>
      <c r="M73" s="381">
        <v>0</v>
      </c>
      <c r="N73" s="381"/>
      <c r="O73" s="381">
        <f t="shared" si="41"/>
        <v>0</v>
      </c>
      <c r="P73" s="381"/>
      <c r="Q73" s="381">
        <f t="shared" si="42"/>
        <v>0</v>
      </c>
      <c r="R73" s="381">
        <v>0</v>
      </c>
      <c r="S73" s="381"/>
      <c r="T73" s="208">
        <f t="shared" si="36"/>
        <v>0</v>
      </c>
      <c r="U73" s="208"/>
      <c r="V73" s="208">
        <f t="shared" si="37"/>
        <v>0</v>
      </c>
      <c r="W73" s="208">
        <f t="shared" si="40"/>
        <v>0</v>
      </c>
      <c r="X73" s="208">
        <v>0</v>
      </c>
      <c r="Y73" s="7"/>
      <c r="Z73" s="7"/>
      <c r="AA73" s="7"/>
      <c r="AB73" s="7"/>
      <c r="AC73" s="7"/>
      <c r="AD73" s="7"/>
      <c r="AE73" s="7"/>
      <c r="AF73" s="7"/>
      <c r="AG73" s="7"/>
    </row>
    <row r="74" spans="1:33" ht="14.25" customHeight="1" x14ac:dyDescent="0.25">
      <c r="A74" s="3">
        <v>69</v>
      </c>
      <c r="B74" s="380">
        <v>312</v>
      </c>
      <c r="C74" s="198">
        <v>111</v>
      </c>
      <c r="D74" s="226" t="s">
        <v>67</v>
      </c>
      <c r="E74" s="383">
        <v>2984.2</v>
      </c>
      <c r="F74" s="383">
        <v>3000</v>
      </c>
      <c r="G74" s="383">
        <v>3000</v>
      </c>
      <c r="H74" s="383">
        <v>3000</v>
      </c>
      <c r="I74" s="383">
        <v>3000</v>
      </c>
      <c r="J74" s="383">
        <v>0</v>
      </c>
      <c r="K74" s="383">
        <v>3000</v>
      </c>
      <c r="L74" s="383"/>
      <c r="M74" s="383">
        <v>3000</v>
      </c>
      <c r="N74" s="383"/>
      <c r="O74" s="383">
        <f t="shared" si="41"/>
        <v>3000</v>
      </c>
      <c r="P74" s="383"/>
      <c r="Q74" s="383">
        <f t="shared" si="42"/>
        <v>3000</v>
      </c>
      <c r="R74" s="383">
        <v>3000</v>
      </c>
      <c r="S74" s="383"/>
      <c r="T74" s="208">
        <f t="shared" si="36"/>
        <v>3000</v>
      </c>
      <c r="U74" s="208"/>
      <c r="V74" s="208">
        <f t="shared" si="37"/>
        <v>3000</v>
      </c>
      <c r="W74" s="208">
        <f t="shared" si="40"/>
        <v>0</v>
      </c>
      <c r="X74" s="208">
        <v>3000</v>
      </c>
      <c r="Y74" s="7"/>
      <c r="Z74" s="7"/>
      <c r="AA74" s="7"/>
      <c r="AB74" s="7"/>
      <c r="AC74" s="7"/>
      <c r="AD74" s="7"/>
      <c r="AE74" s="7"/>
      <c r="AF74" s="7"/>
      <c r="AG74" s="7"/>
    </row>
    <row r="75" spans="1:33" ht="27.75" customHeight="1" x14ac:dyDescent="0.25">
      <c r="A75" s="3">
        <v>70</v>
      </c>
      <c r="B75" s="380">
        <v>312</v>
      </c>
      <c r="C75" s="198">
        <v>111</v>
      </c>
      <c r="D75" s="226" t="s">
        <v>68</v>
      </c>
      <c r="E75" s="383">
        <v>0</v>
      </c>
      <c r="F75" s="383">
        <v>0</v>
      </c>
      <c r="G75" s="383">
        <v>0</v>
      </c>
      <c r="H75" s="383">
        <v>2779.13</v>
      </c>
      <c r="I75" s="383">
        <v>0</v>
      </c>
      <c r="J75" s="228">
        <v>0</v>
      </c>
      <c r="K75" s="228">
        <v>0</v>
      </c>
      <c r="L75" s="228"/>
      <c r="M75" s="228">
        <v>0</v>
      </c>
      <c r="N75" s="228"/>
      <c r="O75" s="228">
        <f t="shared" si="41"/>
        <v>0</v>
      </c>
      <c r="P75" s="228"/>
      <c r="Q75" s="228">
        <f t="shared" si="42"/>
        <v>0</v>
      </c>
      <c r="R75" s="228">
        <v>17511.04</v>
      </c>
      <c r="S75" s="228"/>
      <c r="T75" s="208">
        <f t="shared" si="36"/>
        <v>0</v>
      </c>
      <c r="U75" s="208">
        <v>0</v>
      </c>
      <c r="V75" s="208">
        <f>U75</f>
        <v>0</v>
      </c>
      <c r="W75" s="208">
        <f t="shared" ref="W75" si="43">V75</f>
        <v>0</v>
      </c>
      <c r="X75" s="208">
        <v>22681.01</v>
      </c>
      <c r="Y75" s="7"/>
      <c r="Z75" s="7"/>
      <c r="AA75" s="78"/>
      <c r="AB75" s="7"/>
      <c r="AC75" s="7"/>
      <c r="AD75" s="7"/>
      <c r="AE75" s="7"/>
      <c r="AF75" s="7"/>
      <c r="AG75" s="7"/>
    </row>
    <row r="76" spans="1:33" ht="37.5" customHeight="1" x14ac:dyDescent="0.25">
      <c r="A76" s="3">
        <v>71</v>
      </c>
      <c r="B76" s="380">
        <v>312</v>
      </c>
      <c r="C76" s="198">
        <v>111</v>
      </c>
      <c r="D76" s="226" t="s">
        <v>69</v>
      </c>
      <c r="E76" s="383">
        <v>0</v>
      </c>
      <c r="F76" s="383">
        <v>0</v>
      </c>
      <c r="G76" s="383">
        <v>8005</v>
      </c>
      <c r="H76" s="383">
        <v>0</v>
      </c>
      <c r="I76" s="383">
        <v>8005</v>
      </c>
      <c r="J76" s="383">
        <v>0</v>
      </c>
      <c r="K76" s="383">
        <v>8745</v>
      </c>
      <c r="L76" s="383"/>
      <c r="M76" s="383">
        <v>8745</v>
      </c>
      <c r="N76" s="383"/>
      <c r="O76" s="383">
        <f t="shared" si="41"/>
        <v>8745</v>
      </c>
      <c r="P76" s="383"/>
      <c r="Q76" s="383">
        <f t="shared" si="42"/>
        <v>8745</v>
      </c>
      <c r="R76" s="383">
        <v>0</v>
      </c>
      <c r="S76" s="383"/>
      <c r="T76" s="208">
        <f t="shared" si="36"/>
        <v>8745</v>
      </c>
      <c r="U76" s="208"/>
      <c r="V76" s="208">
        <f t="shared" si="37"/>
        <v>8745</v>
      </c>
      <c r="W76" s="208">
        <f t="shared" ref="W76:W81" si="44">U76</f>
        <v>0</v>
      </c>
      <c r="X76" s="208">
        <v>0</v>
      </c>
      <c r="Y76" s="7"/>
      <c r="Z76" s="7"/>
      <c r="AA76" s="7"/>
      <c r="AB76" s="7"/>
      <c r="AC76" s="7"/>
      <c r="AD76" s="7"/>
      <c r="AE76" s="7"/>
      <c r="AF76" s="7"/>
      <c r="AG76" s="7"/>
    </row>
    <row r="77" spans="1:33" ht="14.25" customHeight="1" x14ac:dyDescent="0.25">
      <c r="A77" s="3">
        <v>72</v>
      </c>
      <c r="B77" s="380">
        <v>312</v>
      </c>
      <c r="C77" s="198">
        <v>111</v>
      </c>
      <c r="D77" s="226" t="s">
        <v>70</v>
      </c>
      <c r="E77" s="383"/>
      <c r="F77" s="383"/>
      <c r="G77" s="383"/>
      <c r="H77" s="383">
        <v>3373.75</v>
      </c>
      <c r="I77" s="383"/>
      <c r="J77" s="383">
        <v>0</v>
      </c>
      <c r="K77" s="383"/>
      <c r="L77" s="383"/>
      <c r="M77" s="383"/>
      <c r="N77" s="383"/>
      <c r="O77" s="383"/>
      <c r="P77" s="383"/>
      <c r="Q77" s="383"/>
      <c r="R77" s="383">
        <v>0</v>
      </c>
      <c r="S77" s="383"/>
      <c r="T77" s="208">
        <f t="shared" si="36"/>
        <v>0</v>
      </c>
      <c r="U77" s="208"/>
      <c r="V77" s="208">
        <f t="shared" si="37"/>
        <v>0</v>
      </c>
      <c r="W77" s="208">
        <f t="shared" si="44"/>
        <v>0</v>
      </c>
      <c r="X77" s="208">
        <v>0</v>
      </c>
      <c r="Y77" s="7"/>
      <c r="Z77" s="7"/>
      <c r="AA77" s="7"/>
      <c r="AB77" s="7"/>
      <c r="AC77" s="7"/>
      <c r="AD77" s="7"/>
      <c r="AE77" s="7"/>
      <c r="AF77" s="7"/>
      <c r="AG77" s="7"/>
    </row>
    <row r="78" spans="1:33" s="143" customFormat="1" ht="30.75" customHeight="1" x14ac:dyDescent="0.25">
      <c r="A78" s="5">
        <v>73</v>
      </c>
      <c r="B78" s="231">
        <v>312</v>
      </c>
      <c r="C78" s="232">
        <v>111</v>
      </c>
      <c r="D78" s="233" t="s">
        <v>557</v>
      </c>
      <c r="E78" s="234"/>
      <c r="F78" s="234"/>
      <c r="G78" s="234"/>
      <c r="H78" s="234"/>
      <c r="I78" s="234"/>
      <c r="J78" s="251">
        <v>0</v>
      </c>
      <c r="K78" s="234"/>
      <c r="L78" s="234"/>
      <c r="M78" s="234"/>
      <c r="N78" s="234"/>
      <c r="O78" s="234"/>
      <c r="P78" s="251">
        <v>214648</v>
      </c>
      <c r="Q78" s="251">
        <v>214648</v>
      </c>
      <c r="R78" s="251">
        <v>0</v>
      </c>
      <c r="S78" s="251"/>
      <c r="T78" s="208">
        <f t="shared" si="36"/>
        <v>214648</v>
      </c>
      <c r="U78" s="208"/>
      <c r="V78" s="208">
        <f t="shared" si="37"/>
        <v>214648</v>
      </c>
      <c r="W78" s="208">
        <f t="shared" si="44"/>
        <v>0</v>
      </c>
      <c r="X78" s="208">
        <v>0</v>
      </c>
      <c r="Y78" s="7"/>
      <c r="Z78" s="7"/>
      <c r="AA78" s="7"/>
      <c r="AB78" s="7"/>
      <c r="AC78" s="7"/>
      <c r="AD78" s="7"/>
      <c r="AE78" s="7"/>
      <c r="AF78" s="7"/>
      <c r="AG78" s="7"/>
    </row>
    <row r="79" spans="1:33" ht="14.25" customHeight="1" x14ac:dyDescent="0.25">
      <c r="A79" s="3">
        <v>74</v>
      </c>
      <c r="B79" s="380">
        <v>312002</v>
      </c>
      <c r="C79" s="198">
        <v>45</v>
      </c>
      <c r="D79" s="226" t="s">
        <v>71</v>
      </c>
      <c r="E79" s="383">
        <v>21787.64</v>
      </c>
      <c r="F79" s="383">
        <v>24883.040000000001</v>
      </c>
      <c r="G79" s="383">
        <v>23000</v>
      </c>
      <c r="H79" s="383">
        <v>22863.17</v>
      </c>
      <c r="I79" s="383">
        <v>23000</v>
      </c>
      <c r="J79" s="383">
        <v>5427.15</v>
      </c>
      <c r="K79" s="383">
        <v>22500</v>
      </c>
      <c r="L79" s="383"/>
      <c r="M79" s="383">
        <v>22500</v>
      </c>
      <c r="N79" s="383"/>
      <c r="O79" s="383">
        <f>M79</f>
        <v>22500</v>
      </c>
      <c r="P79" s="383"/>
      <c r="Q79" s="383">
        <f>O79</f>
        <v>22500</v>
      </c>
      <c r="R79" s="383">
        <v>9056.99</v>
      </c>
      <c r="S79" s="383"/>
      <c r="T79" s="208">
        <f t="shared" si="36"/>
        <v>22500</v>
      </c>
      <c r="U79" s="208"/>
      <c r="V79" s="208">
        <f t="shared" si="37"/>
        <v>22500</v>
      </c>
      <c r="W79" s="208">
        <f t="shared" si="44"/>
        <v>0</v>
      </c>
      <c r="X79" s="208">
        <v>13418.56</v>
      </c>
      <c r="Y79" s="7"/>
      <c r="Z79" s="7"/>
      <c r="AA79" s="7"/>
      <c r="AB79" s="7"/>
      <c r="AC79" s="7"/>
      <c r="AD79" s="7"/>
      <c r="AE79" s="7"/>
      <c r="AF79" s="7"/>
      <c r="AG79" s="7"/>
    </row>
    <row r="80" spans="1:33" s="144" customFormat="1" ht="14.25" customHeight="1" x14ac:dyDescent="0.25">
      <c r="A80" s="3">
        <v>75</v>
      </c>
      <c r="B80" s="380">
        <v>312</v>
      </c>
      <c r="C80" s="198">
        <v>111</v>
      </c>
      <c r="D80" s="200" t="s">
        <v>577</v>
      </c>
      <c r="E80" s="383"/>
      <c r="F80" s="383"/>
      <c r="G80" s="383"/>
      <c r="H80" s="383"/>
      <c r="I80" s="383"/>
      <c r="J80" s="383">
        <v>0</v>
      </c>
      <c r="K80" s="383"/>
      <c r="L80" s="383"/>
      <c r="M80" s="383"/>
      <c r="N80" s="383"/>
      <c r="O80" s="383"/>
      <c r="P80" s="383">
        <v>5000</v>
      </c>
      <c r="Q80" s="383">
        <f>P80</f>
        <v>5000</v>
      </c>
      <c r="R80" s="383">
        <v>0</v>
      </c>
      <c r="S80" s="383"/>
      <c r="T80" s="208">
        <f t="shared" si="36"/>
        <v>5000</v>
      </c>
      <c r="U80" s="208"/>
      <c r="V80" s="208">
        <f t="shared" si="37"/>
        <v>5000</v>
      </c>
      <c r="W80" s="208">
        <f t="shared" si="44"/>
        <v>0</v>
      </c>
      <c r="X80" s="208"/>
      <c r="Y80" s="7"/>
      <c r="Z80" s="7"/>
      <c r="AA80" s="7"/>
      <c r="AB80" s="7"/>
      <c r="AC80" s="7"/>
      <c r="AD80" s="7"/>
      <c r="AE80" s="7"/>
      <c r="AF80" s="7"/>
      <c r="AG80" s="7"/>
    </row>
    <row r="81" spans="1:33" s="144" customFormat="1" ht="18.75" customHeight="1" x14ac:dyDescent="0.25">
      <c r="A81" s="3">
        <v>76</v>
      </c>
      <c r="B81" s="380">
        <v>312</v>
      </c>
      <c r="C81" s="201" t="s">
        <v>573</v>
      </c>
      <c r="D81" s="226" t="s">
        <v>575</v>
      </c>
      <c r="E81" s="383"/>
      <c r="F81" s="383"/>
      <c r="G81" s="383"/>
      <c r="H81" s="383"/>
      <c r="I81" s="383"/>
      <c r="J81" s="383">
        <v>0</v>
      </c>
      <c r="K81" s="383"/>
      <c r="L81" s="383"/>
      <c r="M81" s="383"/>
      <c r="N81" s="383"/>
      <c r="O81" s="383"/>
      <c r="P81" s="383">
        <v>16000</v>
      </c>
      <c r="Q81" s="383">
        <f>P81</f>
        <v>16000</v>
      </c>
      <c r="R81" s="383">
        <v>5369</v>
      </c>
      <c r="S81" s="383"/>
      <c r="T81" s="208">
        <f t="shared" si="36"/>
        <v>16000</v>
      </c>
      <c r="U81" s="208"/>
      <c r="V81" s="208">
        <f t="shared" si="37"/>
        <v>16000</v>
      </c>
      <c r="W81" s="208">
        <f t="shared" si="44"/>
        <v>0</v>
      </c>
      <c r="X81" s="208">
        <v>8309</v>
      </c>
      <c r="Y81" s="7"/>
      <c r="Z81" s="7"/>
      <c r="AA81" s="7"/>
      <c r="AB81" s="7"/>
      <c r="AC81" s="7"/>
      <c r="AD81" s="7"/>
      <c r="AE81" s="7"/>
      <c r="AF81" s="7"/>
      <c r="AG81" s="7"/>
    </row>
    <row r="82" spans="1:33" ht="33" customHeight="1" x14ac:dyDescent="0.25">
      <c r="A82" s="3">
        <v>77</v>
      </c>
      <c r="B82" s="513" t="s">
        <v>72</v>
      </c>
      <c r="C82" s="513"/>
      <c r="D82" s="513"/>
      <c r="E82" s="174">
        <f>E5+E17+E46</f>
        <v>3310518.96</v>
      </c>
      <c r="F82" s="174">
        <f t="shared" ref="F82:K82" si="45">F46+F17+F5</f>
        <v>3551836.1600000001</v>
      </c>
      <c r="G82" s="235">
        <f t="shared" si="45"/>
        <v>3571079</v>
      </c>
      <c r="H82" s="235">
        <f t="shared" si="45"/>
        <v>3719260.1899999995</v>
      </c>
      <c r="I82" s="235">
        <f t="shared" si="45"/>
        <v>3571079</v>
      </c>
      <c r="J82" s="235">
        <f t="shared" si="45"/>
        <v>1132334.19</v>
      </c>
      <c r="K82" s="235">
        <f t="shared" si="45"/>
        <v>3810134</v>
      </c>
      <c r="L82" s="235">
        <v>0</v>
      </c>
      <c r="M82" s="235">
        <f>M46+M17+M5</f>
        <v>3810134</v>
      </c>
      <c r="N82" s="235">
        <f>N46+N17</f>
        <v>41251</v>
      </c>
      <c r="O82" s="391">
        <f>SUM(M82:N82)</f>
        <v>3851385</v>
      </c>
      <c r="P82" s="315">
        <f>P46+P17+P5</f>
        <v>280648</v>
      </c>
      <c r="Q82" s="315">
        <f>SUM(O82:P82)</f>
        <v>4132033</v>
      </c>
      <c r="R82" s="315">
        <f>R46+R17+R5</f>
        <v>2077809.8000000003</v>
      </c>
      <c r="S82" s="315">
        <f>S46</f>
        <v>14172</v>
      </c>
      <c r="T82" s="315">
        <f>Q82+S82</f>
        <v>4146205</v>
      </c>
      <c r="U82" s="315">
        <f>U46+U15+U17+U5</f>
        <v>105085</v>
      </c>
      <c r="V82" s="315">
        <f>SUM(T82:U82)</f>
        <v>4251290</v>
      </c>
      <c r="W82" s="315">
        <f t="shared" ref="W82" si="46">SUM(U82:V82)</f>
        <v>4356375</v>
      </c>
      <c r="X82" s="315">
        <f>X46+X17+X5</f>
        <v>3049886.74</v>
      </c>
      <c r="Y82" s="7"/>
      <c r="Z82" s="7"/>
      <c r="AA82" s="7"/>
      <c r="AB82" s="7"/>
      <c r="AC82" s="7"/>
      <c r="AD82" s="7"/>
      <c r="AE82" s="7"/>
      <c r="AF82" s="7"/>
      <c r="AG82" s="7"/>
    </row>
    <row r="83" spans="1:33" ht="33" customHeight="1" x14ac:dyDescent="0.25">
      <c r="A83" s="5">
        <v>78</v>
      </c>
      <c r="B83" s="518" t="s">
        <v>73</v>
      </c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519"/>
      <c r="V83" s="519"/>
      <c r="W83" s="519"/>
      <c r="X83" s="520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33" customHeight="1" x14ac:dyDescent="0.25">
      <c r="A84" s="3">
        <v>79</v>
      </c>
      <c r="B84" s="199">
        <v>233001</v>
      </c>
      <c r="C84" s="201">
        <v>41</v>
      </c>
      <c r="D84" s="200" t="s">
        <v>74</v>
      </c>
      <c r="E84" s="227">
        <v>2548</v>
      </c>
      <c r="F84" s="227">
        <v>0</v>
      </c>
      <c r="G84" s="227">
        <v>5000</v>
      </c>
      <c r="H84" s="227">
        <v>785.2</v>
      </c>
      <c r="I84" s="227">
        <v>5000</v>
      </c>
      <c r="J84" s="227">
        <v>0</v>
      </c>
      <c r="K84" s="227">
        <v>5000</v>
      </c>
      <c r="L84" s="227"/>
      <c r="M84" s="227">
        <v>5000</v>
      </c>
      <c r="N84" s="227"/>
      <c r="O84" s="227">
        <f t="shared" ref="O84:O91" si="47">M84</f>
        <v>5000</v>
      </c>
      <c r="P84" s="324">
        <v>53639.45</v>
      </c>
      <c r="Q84" s="227">
        <f>O84+P84</f>
        <v>58639.45</v>
      </c>
      <c r="R84" s="227">
        <v>0</v>
      </c>
      <c r="S84" s="227"/>
      <c r="T84" s="227">
        <f>Q84</f>
        <v>58639.45</v>
      </c>
      <c r="U84" s="227"/>
      <c r="V84" s="227">
        <f>T84</f>
        <v>58639.45</v>
      </c>
      <c r="W84" s="227">
        <f t="shared" ref="W84:W91" si="48">U84</f>
        <v>0</v>
      </c>
      <c r="X84" s="227">
        <v>1272</v>
      </c>
      <c r="Y84" s="7"/>
      <c r="Z84" s="7"/>
      <c r="AA84" s="7"/>
      <c r="AB84" s="7"/>
      <c r="AC84" s="7"/>
      <c r="AD84" s="7"/>
      <c r="AE84" s="7"/>
      <c r="AF84" s="7"/>
      <c r="AG84" s="7"/>
    </row>
    <row r="85" spans="1:33" ht="45" x14ac:dyDescent="0.25">
      <c r="A85" s="3">
        <v>80</v>
      </c>
      <c r="B85" s="380">
        <v>322</v>
      </c>
      <c r="C85" s="489" t="s">
        <v>629</v>
      </c>
      <c r="D85" s="226" t="s">
        <v>76</v>
      </c>
      <c r="E85" s="383">
        <v>0</v>
      </c>
      <c r="F85" s="383">
        <v>0</v>
      </c>
      <c r="G85" s="383">
        <v>674120</v>
      </c>
      <c r="H85" s="383">
        <v>23733.57</v>
      </c>
      <c r="I85" s="383">
        <v>674120</v>
      </c>
      <c r="J85" s="236">
        <v>368651.58</v>
      </c>
      <c r="K85" s="236">
        <v>612581</v>
      </c>
      <c r="L85" s="236"/>
      <c r="M85" s="236">
        <v>612581</v>
      </c>
      <c r="N85" s="236"/>
      <c r="O85" s="236">
        <f t="shared" si="47"/>
        <v>612581</v>
      </c>
      <c r="P85" s="236"/>
      <c r="Q85" s="236">
        <f t="shared" ref="Q85:Q91" si="49">O85</f>
        <v>612581</v>
      </c>
      <c r="R85" s="236">
        <v>368651.58</v>
      </c>
      <c r="S85" s="236"/>
      <c r="T85" s="227">
        <f t="shared" ref="T85:T91" si="50">Q85</f>
        <v>612581</v>
      </c>
      <c r="U85" s="227"/>
      <c r="V85" s="227">
        <f t="shared" ref="V85:V91" si="51">T85</f>
        <v>612581</v>
      </c>
      <c r="W85" s="227">
        <f t="shared" si="48"/>
        <v>0</v>
      </c>
      <c r="X85" s="227">
        <v>368651.58</v>
      </c>
      <c r="Y85" s="20"/>
      <c r="Z85" s="20"/>
      <c r="AA85" s="21"/>
      <c r="AB85" s="7"/>
      <c r="AC85" s="7"/>
      <c r="AD85" s="7"/>
      <c r="AE85" s="7"/>
      <c r="AF85" s="7"/>
      <c r="AG85" s="7"/>
    </row>
    <row r="86" spans="1:33" ht="33" customHeight="1" x14ac:dyDescent="0.25">
      <c r="A86" s="3">
        <v>81</v>
      </c>
      <c r="B86" s="380">
        <v>322</v>
      </c>
      <c r="C86" s="198" t="s">
        <v>77</v>
      </c>
      <c r="D86" s="226" t="s">
        <v>78</v>
      </c>
      <c r="E86" s="383">
        <v>38437.75</v>
      </c>
      <c r="F86" s="381">
        <v>75514.070000000007</v>
      </c>
      <c r="G86" s="381">
        <v>19913.189999999999</v>
      </c>
      <c r="H86" s="381">
        <v>50287.22</v>
      </c>
      <c r="I86" s="381">
        <v>19913.189999999999</v>
      </c>
      <c r="J86" s="381">
        <v>0</v>
      </c>
      <c r="K86" s="381">
        <v>0</v>
      </c>
      <c r="L86" s="381"/>
      <c r="M86" s="381">
        <v>0</v>
      </c>
      <c r="N86" s="381"/>
      <c r="O86" s="381">
        <f t="shared" si="47"/>
        <v>0</v>
      </c>
      <c r="P86" s="381"/>
      <c r="Q86" s="381">
        <f t="shared" si="49"/>
        <v>0</v>
      </c>
      <c r="R86" s="381">
        <v>0</v>
      </c>
      <c r="S86" s="381"/>
      <c r="T86" s="227">
        <f t="shared" si="50"/>
        <v>0</v>
      </c>
      <c r="U86" s="227"/>
      <c r="V86" s="227">
        <f t="shared" si="51"/>
        <v>0</v>
      </c>
      <c r="W86" s="227">
        <f t="shared" si="48"/>
        <v>0</v>
      </c>
      <c r="X86" s="227">
        <v>0</v>
      </c>
      <c r="Y86" s="7"/>
      <c r="Z86" s="7"/>
      <c r="AA86" s="7"/>
      <c r="AB86" s="7"/>
      <c r="AC86" s="7"/>
      <c r="AD86" s="7"/>
      <c r="AE86" s="7"/>
      <c r="AF86" s="7"/>
      <c r="AG86" s="7"/>
    </row>
    <row r="87" spans="1:33" ht="33" customHeight="1" x14ac:dyDescent="0.25">
      <c r="A87" s="3">
        <v>82</v>
      </c>
      <c r="B87" s="380">
        <v>322</v>
      </c>
      <c r="C87" s="198" t="s">
        <v>79</v>
      </c>
      <c r="D87" s="226" t="s">
        <v>80</v>
      </c>
      <c r="E87" s="383">
        <v>0</v>
      </c>
      <c r="F87" s="381">
        <v>0</v>
      </c>
      <c r="G87" s="381">
        <v>0</v>
      </c>
      <c r="H87" s="381">
        <v>0</v>
      </c>
      <c r="I87" s="381">
        <v>0</v>
      </c>
      <c r="J87" s="381">
        <v>0</v>
      </c>
      <c r="K87" s="381">
        <v>13441</v>
      </c>
      <c r="L87" s="381"/>
      <c r="M87" s="381">
        <v>13441</v>
      </c>
      <c r="N87" s="381"/>
      <c r="O87" s="381">
        <f t="shared" si="47"/>
        <v>13441</v>
      </c>
      <c r="P87" s="381"/>
      <c r="Q87" s="381">
        <f t="shared" si="49"/>
        <v>13441</v>
      </c>
      <c r="R87" s="381">
        <v>0</v>
      </c>
      <c r="S87" s="381"/>
      <c r="T87" s="227">
        <f t="shared" si="50"/>
        <v>13441</v>
      </c>
      <c r="U87" s="227"/>
      <c r="V87" s="227">
        <f t="shared" si="51"/>
        <v>13441</v>
      </c>
      <c r="W87" s="227">
        <f t="shared" si="48"/>
        <v>0</v>
      </c>
      <c r="X87" s="227">
        <v>0</v>
      </c>
      <c r="Y87" s="7"/>
      <c r="Z87" s="7"/>
      <c r="AA87" s="7"/>
      <c r="AB87" s="7"/>
      <c r="AC87" s="7"/>
      <c r="AD87" s="7"/>
      <c r="AE87" s="7"/>
      <c r="AF87" s="7"/>
      <c r="AG87" s="7"/>
    </row>
    <row r="88" spans="1:33" ht="33" customHeight="1" x14ac:dyDescent="0.25">
      <c r="A88" s="5">
        <v>83</v>
      </c>
      <c r="B88" s="500">
        <v>322</v>
      </c>
      <c r="C88" s="237" t="s">
        <v>81</v>
      </c>
      <c r="D88" s="226" t="s">
        <v>82</v>
      </c>
      <c r="E88" s="383">
        <v>271798.63</v>
      </c>
      <c r="F88" s="381">
        <v>0</v>
      </c>
      <c r="G88" s="381">
        <v>0</v>
      </c>
      <c r="H88" s="381">
        <v>0</v>
      </c>
      <c r="I88" s="381">
        <v>0</v>
      </c>
      <c r="J88" s="381">
        <v>0</v>
      </c>
      <c r="K88" s="381">
        <v>0</v>
      </c>
      <c r="L88" s="381"/>
      <c r="M88" s="381">
        <v>0</v>
      </c>
      <c r="N88" s="381"/>
      <c r="O88" s="381">
        <f t="shared" si="47"/>
        <v>0</v>
      </c>
      <c r="P88" s="381"/>
      <c r="Q88" s="381">
        <f t="shared" si="49"/>
        <v>0</v>
      </c>
      <c r="R88" s="381">
        <v>0</v>
      </c>
      <c r="S88" s="381"/>
      <c r="T88" s="227">
        <f t="shared" si="50"/>
        <v>0</v>
      </c>
      <c r="U88" s="227"/>
      <c r="V88" s="227">
        <f t="shared" si="51"/>
        <v>0</v>
      </c>
      <c r="W88" s="227">
        <f t="shared" si="48"/>
        <v>0</v>
      </c>
      <c r="X88" s="227">
        <v>0</v>
      </c>
      <c r="Y88" s="7"/>
      <c r="Z88" s="7"/>
      <c r="AA88" s="7"/>
      <c r="AB88" s="7"/>
      <c r="AC88" s="7"/>
      <c r="AD88" s="7"/>
      <c r="AE88" s="7"/>
      <c r="AF88" s="7"/>
      <c r="AG88" s="7"/>
    </row>
    <row r="89" spans="1:33" ht="33" customHeight="1" x14ac:dyDescent="0.25">
      <c r="A89" s="3">
        <v>84</v>
      </c>
      <c r="B89" s="500"/>
      <c r="C89" s="198" t="s">
        <v>83</v>
      </c>
      <c r="D89" s="226" t="s">
        <v>82</v>
      </c>
      <c r="E89" s="383">
        <v>31976.31</v>
      </c>
      <c r="F89" s="381">
        <v>0</v>
      </c>
      <c r="G89" s="381">
        <v>0</v>
      </c>
      <c r="H89" s="381">
        <v>0</v>
      </c>
      <c r="I89" s="381">
        <v>0</v>
      </c>
      <c r="J89" s="381">
        <v>0</v>
      </c>
      <c r="K89" s="381">
        <v>0</v>
      </c>
      <c r="L89" s="381"/>
      <c r="M89" s="381">
        <v>0</v>
      </c>
      <c r="N89" s="381"/>
      <c r="O89" s="381">
        <f t="shared" si="47"/>
        <v>0</v>
      </c>
      <c r="P89" s="381"/>
      <c r="Q89" s="381">
        <f t="shared" si="49"/>
        <v>0</v>
      </c>
      <c r="R89" s="381">
        <v>0</v>
      </c>
      <c r="S89" s="381"/>
      <c r="T89" s="227">
        <f t="shared" si="50"/>
        <v>0</v>
      </c>
      <c r="U89" s="227"/>
      <c r="V89" s="227">
        <f t="shared" si="51"/>
        <v>0</v>
      </c>
      <c r="W89" s="227">
        <f t="shared" si="48"/>
        <v>0</v>
      </c>
      <c r="X89" s="227">
        <v>0</v>
      </c>
      <c r="Y89" s="7"/>
      <c r="Z89" s="7"/>
      <c r="AA89" s="7"/>
      <c r="AB89" s="7"/>
      <c r="AC89" s="7"/>
      <c r="AD89" s="7"/>
      <c r="AE89" s="7"/>
      <c r="AF89" s="7"/>
      <c r="AG89" s="7"/>
    </row>
    <row r="90" spans="1:33" ht="33" customHeight="1" x14ac:dyDescent="0.25">
      <c r="A90" s="3">
        <v>85</v>
      </c>
      <c r="B90" s="500"/>
      <c r="C90" s="198">
        <v>111</v>
      </c>
      <c r="D90" s="226" t="s">
        <v>82</v>
      </c>
      <c r="E90" s="383">
        <v>1982.16</v>
      </c>
      <c r="F90" s="383">
        <v>0</v>
      </c>
      <c r="G90" s="383">
        <v>0</v>
      </c>
      <c r="H90" s="383">
        <v>0</v>
      </c>
      <c r="I90" s="383">
        <v>0</v>
      </c>
      <c r="J90" s="383">
        <v>0</v>
      </c>
      <c r="K90" s="383">
        <v>0</v>
      </c>
      <c r="L90" s="383"/>
      <c r="M90" s="383">
        <v>0</v>
      </c>
      <c r="N90" s="383"/>
      <c r="O90" s="383">
        <f t="shared" si="47"/>
        <v>0</v>
      </c>
      <c r="P90" s="383"/>
      <c r="Q90" s="383">
        <f t="shared" si="49"/>
        <v>0</v>
      </c>
      <c r="R90" s="383">
        <v>0</v>
      </c>
      <c r="S90" s="383"/>
      <c r="T90" s="227">
        <f t="shared" si="50"/>
        <v>0</v>
      </c>
      <c r="U90" s="227"/>
      <c r="V90" s="227">
        <f t="shared" si="51"/>
        <v>0</v>
      </c>
      <c r="W90" s="227">
        <f t="shared" si="48"/>
        <v>0</v>
      </c>
      <c r="X90" s="227">
        <v>0</v>
      </c>
      <c r="Y90" s="7"/>
      <c r="Z90" s="7"/>
      <c r="AA90" s="7"/>
      <c r="AB90" s="7"/>
      <c r="AC90" s="7"/>
      <c r="AD90" s="7"/>
      <c r="AE90" s="7"/>
      <c r="AF90" s="7"/>
      <c r="AG90" s="7"/>
    </row>
    <row r="91" spans="1:33" ht="42.75" customHeight="1" x14ac:dyDescent="0.25">
      <c r="A91" s="3">
        <v>86</v>
      </c>
      <c r="B91" s="378">
        <v>322</v>
      </c>
      <c r="C91" s="198">
        <v>111</v>
      </c>
      <c r="D91" s="226" t="s">
        <v>84</v>
      </c>
      <c r="E91" s="383">
        <v>0</v>
      </c>
      <c r="F91" s="383">
        <v>0</v>
      </c>
      <c r="G91" s="383">
        <v>250140</v>
      </c>
      <c r="H91" s="383">
        <v>0</v>
      </c>
      <c r="I91" s="383">
        <v>250140</v>
      </c>
      <c r="J91" s="383">
        <v>0</v>
      </c>
      <c r="K91" s="383">
        <v>273309</v>
      </c>
      <c r="L91" s="383"/>
      <c r="M91" s="383">
        <v>273309</v>
      </c>
      <c r="N91" s="383"/>
      <c r="O91" s="383">
        <f t="shared" si="47"/>
        <v>273309</v>
      </c>
      <c r="P91" s="383"/>
      <c r="Q91" s="383">
        <f t="shared" si="49"/>
        <v>273309</v>
      </c>
      <c r="R91" s="383">
        <v>0</v>
      </c>
      <c r="S91" s="383"/>
      <c r="T91" s="227">
        <f t="shared" si="50"/>
        <v>273309</v>
      </c>
      <c r="U91" s="227"/>
      <c r="V91" s="227">
        <f t="shared" si="51"/>
        <v>273309</v>
      </c>
      <c r="W91" s="227">
        <f t="shared" si="48"/>
        <v>0</v>
      </c>
      <c r="X91" s="227">
        <v>0</v>
      </c>
      <c r="Y91" s="7"/>
      <c r="Z91" s="7"/>
      <c r="AA91" s="7"/>
      <c r="AB91" s="7"/>
      <c r="AC91" s="7"/>
      <c r="AD91" s="7"/>
      <c r="AE91" s="7"/>
      <c r="AF91" s="7"/>
      <c r="AG91" s="7"/>
    </row>
    <row r="92" spans="1:33" ht="26.25" customHeight="1" x14ac:dyDescent="0.25">
      <c r="A92" s="3">
        <v>87</v>
      </c>
      <c r="B92" s="513" t="s">
        <v>85</v>
      </c>
      <c r="C92" s="513"/>
      <c r="D92" s="513"/>
      <c r="E92" s="174">
        <f t="shared" ref="E92:K92" si="52">SUM(E84:E91)</f>
        <v>346742.85</v>
      </c>
      <c r="F92" s="174">
        <f t="shared" si="52"/>
        <v>75514.070000000007</v>
      </c>
      <c r="G92" s="235">
        <f t="shared" si="52"/>
        <v>949173.19</v>
      </c>
      <c r="H92" s="235">
        <f t="shared" si="52"/>
        <v>74805.990000000005</v>
      </c>
      <c r="I92" s="235">
        <f t="shared" si="52"/>
        <v>949173.19</v>
      </c>
      <c r="J92" s="235">
        <f t="shared" si="52"/>
        <v>368651.58</v>
      </c>
      <c r="K92" s="235">
        <f t="shared" si="52"/>
        <v>904331</v>
      </c>
      <c r="L92" s="235">
        <v>0</v>
      </c>
      <c r="M92" s="235">
        <f>SUM(M84:M91)</f>
        <v>904331</v>
      </c>
      <c r="N92" s="235">
        <v>0</v>
      </c>
      <c r="O92" s="235">
        <f>SUM(O84:O91)</f>
        <v>904331</v>
      </c>
      <c r="P92" s="235">
        <f>P84</f>
        <v>53639.45</v>
      </c>
      <c r="Q92" s="316">
        <f>SUM(Q83:Q91)</f>
        <v>957970.45</v>
      </c>
      <c r="R92" s="316">
        <f>SUM(R84:R91)</f>
        <v>368651.58</v>
      </c>
      <c r="S92" s="316">
        <v>0</v>
      </c>
      <c r="T92" s="316">
        <f>SUM(T84:T91)</f>
        <v>957970.45</v>
      </c>
      <c r="U92" s="316">
        <v>0</v>
      </c>
      <c r="V92" s="316">
        <f>SUM(V84:V91)</f>
        <v>957970.45</v>
      </c>
      <c r="W92" s="316">
        <f t="shared" ref="W92" si="53">SUM(W84:W91)</f>
        <v>0</v>
      </c>
      <c r="X92" s="316">
        <f>SUM(X84:X91)</f>
        <v>369923.58</v>
      </c>
      <c r="Y92" s="7"/>
      <c r="Z92" s="7"/>
      <c r="AA92" s="7"/>
      <c r="AB92" s="7"/>
      <c r="AC92" s="7"/>
      <c r="AD92" s="7"/>
      <c r="AE92" s="7"/>
      <c r="AF92" s="7"/>
      <c r="AG92" s="7"/>
    </row>
    <row r="93" spans="1:33" ht="8.25" customHeight="1" x14ac:dyDescent="0.25">
      <c r="A93" s="5">
        <v>88</v>
      </c>
      <c r="B93" s="495"/>
      <c r="C93" s="496"/>
      <c r="D93" s="496"/>
      <c r="E93" s="496"/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15.75" customHeight="1" x14ac:dyDescent="0.25">
      <c r="A94" s="3">
        <v>89</v>
      </c>
      <c r="B94" s="380">
        <v>454001</v>
      </c>
      <c r="C94" s="198">
        <v>46</v>
      </c>
      <c r="D94" s="226" t="s">
        <v>86</v>
      </c>
      <c r="E94" s="383">
        <v>2268281.34</v>
      </c>
      <c r="F94" s="381">
        <v>0</v>
      </c>
      <c r="G94" s="381">
        <v>0</v>
      </c>
      <c r="H94" s="381">
        <v>0</v>
      </c>
      <c r="I94" s="381">
        <v>0</v>
      </c>
      <c r="J94" s="238">
        <v>0</v>
      </c>
      <c r="K94" s="238">
        <v>650000</v>
      </c>
      <c r="L94" s="238"/>
      <c r="M94" s="238">
        <v>650000</v>
      </c>
      <c r="N94" s="238"/>
      <c r="O94" s="238">
        <f t="shared" ref="O94:O100" si="54">M94</f>
        <v>650000</v>
      </c>
      <c r="P94" s="238">
        <v>24802.63</v>
      </c>
      <c r="Q94" s="238">
        <f>O94+P94</f>
        <v>674802.63</v>
      </c>
      <c r="R94" s="238">
        <v>0</v>
      </c>
      <c r="S94" s="238"/>
      <c r="T94" s="238">
        <f>Q94</f>
        <v>674802.63</v>
      </c>
      <c r="U94" s="238"/>
      <c r="V94" s="238">
        <f t="shared" ref="V94:V99" si="55">T94</f>
        <v>674802.63</v>
      </c>
      <c r="W94" s="238">
        <f t="shared" ref="W94:W99" si="56">U94</f>
        <v>0</v>
      </c>
      <c r="X94" s="238">
        <v>0</v>
      </c>
      <c r="Y94" s="7"/>
      <c r="Z94" s="7"/>
      <c r="AA94" s="7"/>
      <c r="AB94" s="7"/>
      <c r="AC94" s="7"/>
      <c r="AD94" s="7"/>
      <c r="AE94" s="7"/>
      <c r="AF94" s="7"/>
      <c r="AG94" s="7"/>
    </row>
    <row r="95" spans="1:33" ht="23.25" customHeight="1" x14ac:dyDescent="0.25">
      <c r="A95" s="3">
        <v>90</v>
      </c>
      <c r="B95" s="378">
        <v>453</v>
      </c>
      <c r="C95" s="239" t="s">
        <v>87</v>
      </c>
      <c r="D95" s="226" t="s">
        <v>88</v>
      </c>
      <c r="E95" s="381">
        <v>605.54</v>
      </c>
      <c r="F95" s="381">
        <v>7784.16</v>
      </c>
      <c r="G95" s="381">
        <v>0</v>
      </c>
      <c r="H95" s="381">
        <v>40227.99</v>
      </c>
      <c r="I95" s="381">
        <v>0</v>
      </c>
      <c r="J95" s="381">
        <v>41166.080000000002</v>
      </c>
      <c r="K95" s="381">
        <v>41167</v>
      </c>
      <c r="L95" s="381"/>
      <c r="M95" s="381">
        <v>41167</v>
      </c>
      <c r="N95" s="381"/>
      <c r="O95" s="381">
        <f t="shared" si="54"/>
        <v>41167</v>
      </c>
      <c r="P95" s="381"/>
      <c r="Q95" s="381">
        <f t="shared" ref="Q95:Q100" si="57">O95</f>
        <v>41167</v>
      </c>
      <c r="R95" s="381">
        <v>41166.080000000002</v>
      </c>
      <c r="S95" s="381"/>
      <c r="T95" s="238">
        <f t="shared" ref="T95:T100" si="58">Q95</f>
        <v>41167</v>
      </c>
      <c r="U95" s="238"/>
      <c r="V95" s="238">
        <f t="shared" si="55"/>
        <v>41167</v>
      </c>
      <c r="W95" s="238">
        <f t="shared" si="56"/>
        <v>0</v>
      </c>
      <c r="X95" s="238">
        <v>41166.080000000002</v>
      </c>
      <c r="Y95" s="7"/>
      <c r="Z95" s="7"/>
      <c r="AA95" s="7"/>
      <c r="AB95" s="7"/>
      <c r="AC95" s="7"/>
      <c r="AD95" s="7"/>
      <c r="AE95" s="7"/>
      <c r="AF95" s="7"/>
      <c r="AG95" s="7"/>
    </row>
    <row r="96" spans="1:33" ht="23.25" customHeight="1" x14ac:dyDescent="0.25">
      <c r="A96" s="3">
        <v>91</v>
      </c>
      <c r="B96" s="378">
        <v>453</v>
      </c>
      <c r="C96" s="239" t="s">
        <v>87</v>
      </c>
      <c r="D96" s="226" t="s">
        <v>89</v>
      </c>
      <c r="E96" s="381">
        <v>3605.59</v>
      </c>
      <c r="F96" s="381">
        <v>1025.5</v>
      </c>
      <c r="G96" s="381">
        <v>0</v>
      </c>
      <c r="H96" s="381">
        <v>0</v>
      </c>
      <c r="I96" s="381">
        <v>0</v>
      </c>
      <c r="J96" s="381">
        <v>0</v>
      </c>
      <c r="K96" s="381">
        <v>0</v>
      </c>
      <c r="L96" s="381"/>
      <c r="M96" s="381">
        <v>0</v>
      </c>
      <c r="N96" s="381"/>
      <c r="O96" s="381">
        <f t="shared" si="54"/>
        <v>0</v>
      </c>
      <c r="P96" s="381"/>
      <c r="Q96" s="381">
        <f t="shared" si="57"/>
        <v>0</v>
      </c>
      <c r="R96" s="381">
        <v>0</v>
      </c>
      <c r="S96" s="381"/>
      <c r="T96" s="238">
        <f t="shared" si="58"/>
        <v>0</v>
      </c>
      <c r="U96" s="238"/>
      <c r="V96" s="238">
        <f t="shared" si="55"/>
        <v>0</v>
      </c>
      <c r="W96" s="238">
        <f t="shared" si="56"/>
        <v>0</v>
      </c>
      <c r="X96" s="238">
        <v>0</v>
      </c>
      <c r="Y96" s="7"/>
      <c r="Z96" s="7"/>
      <c r="AA96" s="7"/>
      <c r="AB96" s="7"/>
      <c r="AC96" s="7"/>
      <c r="AD96" s="7"/>
      <c r="AE96" s="7"/>
      <c r="AF96" s="7"/>
      <c r="AG96" s="7"/>
    </row>
    <row r="97" spans="1:33" ht="15.75" customHeight="1" x14ac:dyDescent="0.25">
      <c r="A97" s="3">
        <v>92</v>
      </c>
      <c r="B97" s="378">
        <v>453</v>
      </c>
      <c r="C97" s="239" t="s">
        <v>87</v>
      </c>
      <c r="D97" s="226" t="s">
        <v>605</v>
      </c>
      <c r="E97" s="381">
        <v>0</v>
      </c>
      <c r="F97" s="381">
        <v>2111.9299999999998</v>
      </c>
      <c r="G97" s="381">
        <v>0</v>
      </c>
      <c r="H97" s="381">
        <v>0</v>
      </c>
      <c r="I97" s="381">
        <v>0</v>
      </c>
      <c r="J97" s="381">
        <v>500</v>
      </c>
      <c r="K97" s="381">
        <v>500</v>
      </c>
      <c r="L97" s="381"/>
      <c r="M97" s="381">
        <v>500</v>
      </c>
      <c r="N97" s="381"/>
      <c r="O97" s="381">
        <f t="shared" si="54"/>
        <v>500</v>
      </c>
      <c r="P97" s="381"/>
      <c r="Q97" s="381">
        <f t="shared" si="57"/>
        <v>500</v>
      </c>
      <c r="R97" s="381">
        <v>500</v>
      </c>
      <c r="S97" s="381"/>
      <c r="T97" s="238">
        <f t="shared" si="58"/>
        <v>500</v>
      </c>
      <c r="U97" s="238"/>
      <c r="V97" s="238">
        <f t="shared" si="55"/>
        <v>500</v>
      </c>
      <c r="W97" s="238">
        <f t="shared" si="56"/>
        <v>0</v>
      </c>
      <c r="X97" s="238">
        <v>500</v>
      </c>
      <c r="Y97" s="7"/>
      <c r="Z97" s="7"/>
      <c r="AA97" s="7"/>
      <c r="AB97" s="7"/>
      <c r="AC97" s="7"/>
      <c r="AD97" s="7"/>
      <c r="AE97" s="7"/>
      <c r="AF97" s="7"/>
      <c r="AG97" s="7"/>
    </row>
    <row r="98" spans="1:33" ht="28.5" customHeight="1" x14ac:dyDescent="0.25">
      <c r="A98" s="5">
        <v>93</v>
      </c>
      <c r="B98" s="378">
        <v>453</v>
      </c>
      <c r="C98" s="239" t="s">
        <v>87</v>
      </c>
      <c r="D98" s="226" t="s">
        <v>90</v>
      </c>
      <c r="E98" s="381">
        <v>1249</v>
      </c>
      <c r="F98" s="381">
        <v>2140.8000000000002</v>
      </c>
      <c r="G98" s="381">
        <v>0</v>
      </c>
      <c r="H98" s="381">
        <v>0</v>
      </c>
      <c r="I98" s="381">
        <v>0</v>
      </c>
      <c r="J98" s="381">
        <v>0</v>
      </c>
      <c r="K98" s="381">
        <v>0</v>
      </c>
      <c r="L98" s="381"/>
      <c r="M98" s="381">
        <v>0</v>
      </c>
      <c r="N98" s="381"/>
      <c r="O98" s="381">
        <f t="shared" si="54"/>
        <v>0</v>
      </c>
      <c r="P98" s="381"/>
      <c r="Q98" s="381">
        <f t="shared" si="57"/>
        <v>0</v>
      </c>
      <c r="R98" s="381">
        <v>0</v>
      </c>
      <c r="S98" s="381"/>
      <c r="T98" s="238">
        <f t="shared" si="58"/>
        <v>0</v>
      </c>
      <c r="U98" s="238"/>
      <c r="V98" s="238">
        <f t="shared" si="55"/>
        <v>0</v>
      </c>
      <c r="W98" s="238">
        <f t="shared" si="56"/>
        <v>0</v>
      </c>
      <c r="X98" s="238">
        <v>0</v>
      </c>
      <c r="Y98" s="7"/>
      <c r="Z98" s="7"/>
      <c r="AA98" s="7"/>
      <c r="AB98" s="7"/>
      <c r="AC98" s="7"/>
      <c r="AD98" s="7"/>
      <c r="AE98" s="7"/>
      <c r="AF98" s="7"/>
      <c r="AG98" s="7"/>
    </row>
    <row r="99" spans="1:33" ht="13.5" customHeight="1" x14ac:dyDescent="0.25">
      <c r="A99" s="3">
        <v>94</v>
      </c>
      <c r="B99" s="380">
        <v>456</v>
      </c>
      <c r="C99" s="198">
        <v>71</v>
      </c>
      <c r="D99" s="226" t="s">
        <v>92</v>
      </c>
      <c r="E99" s="381">
        <v>5582.6</v>
      </c>
      <c r="F99" s="381">
        <v>3414.6</v>
      </c>
      <c r="G99" s="381">
        <v>3500</v>
      </c>
      <c r="H99" s="381">
        <v>4239</v>
      </c>
      <c r="I99" s="381">
        <v>3500</v>
      </c>
      <c r="J99" s="381">
        <v>0</v>
      </c>
      <c r="K99" s="381">
        <v>3500</v>
      </c>
      <c r="L99" s="381"/>
      <c r="M99" s="381">
        <v>3500</v>
      </c>
      <c r="N99" s="381"/>
      <c r="O99" s="381">
        <f t="shared" si="54"/>
        <v>3500</v>
      </c>
      <c r="P99" s="381"/>
      <c r="Q99" s="381">
        <f t="shared" si="57"/>
        <v>3500</v>
      </c>
      <c r="R99" s="381">
        <v>0</v>
      </c>
      <c r="S99" s="381"/>
      <c r="T99" s="238">
        <f t="shared" si="58"/>
        <v>3500</v>
      </c>
      <c r="U99" s="238"/>
      <c r="V99" s="238">
        <f t="shared" si="55"/>
        <v>3500</v>
      </c>
      <c r="W99" s="238">
        <f t="shared" si="56"/>
        <v>0</v>
      </c>
      <c r="X99" s="238">
        <v>0</v>
      </c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3.5" customHeight="1" x14ac:dyDescent="0.25">
      <c r="A100" s="3">
        <v>95</v>
      </c>
      <c r="B100" s="380">
        <v>453</v>
      </c>
      <c r="C100" s="198">
        <v>71</v>
      </c>
      <c r="D100" s="226" t="s">
        <v>93</v>
      </c>
      <c r="E100" s="381">
        <v>0</v>
      </c>
      <c r="F100" s="381">
        <v>0</v>
      </c>
      <c r="G100" s="381">
        <v>0</v>
      </c>
      <c r="H100" s="381">
        <v>0</v>
      </c>
      <c r="I100" s="381">
        <v>0</v>
      </c>
      <c r="J100" s="240">
        <v>0</v>
      </c>
      <c r="K100" s="240">
        <v>18000</v>
      </c>
      <c r="L100" s="240"/>
      <c r="M100" s="240">
        <v>18000</v>
      </c>
      <c r="N100" s="240"/>
      <c r="O100" s="240">
        <f t="shared" si="54"/>
        <v>18000</v>
      </c>
      <c r="P100" s="240"/>
      <c r="Q100" s="240">
        <f t="shared" si="57"/>
        <v>18000</v>
      </c>
      <c r="R100" s="240">
        <v>0</v>
      </c>
      <c r="S100" s="240"/>
      <c r="T100" s="238">
        <f t="shared" si="58"/>
        <v>18000</v>
      </c>
      <c r="U100" s="238">
        <v>-2170</v>
      </c>
      <c r="V100" s="238">
        <f>SUM(T100:U100)</f>
        <v>15830</v>
      </c>
      <c r="W100" s="238">
        <f t="shared" ref="W100" si="59">SUM(U100:V100)</f>
        <v>13660</v>
      </c>
      <c r="X100" s="238">
        <v>0</v>
      </c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6.25" customHeight="1" x14ac:dyDescent="0.25">
      <c r="A101" s="5">
        <v>98</v>
      </c>
      <c r="B101" s="513" t="s">
        <v>94</v>
      </c>
      <c r="C101" s="513"/>
      <c r="D101" s="513"/>
      <c r="E101" s="174">
        <f t="shared" ref="E101:K101" si="60">SUM(E94:E100)</f>
        <v>2279324.0699999998</v>
      </c>
      <c r="F101" s="174">
        <f t="shared" si="60"/>
        <v>16476.989999999998</v>
      </c>
      <c r="G101" s="235">
        <f t="shared" si="60"/>
        <v>3500</v>
      </c>
      <c r="H101" s="235">
        <f t="shared" si="60"/>
        <v>44466.99</v>
      </c>
      <c r="I101" s="235">
        <f t="shared" si="60"/>
        <v>3500</v>
      </c>
      <c r="J101" s="235">
        <f t="shared" si="60"/>
        <v>41666.080000000002</v>
      </c>
      <c r="K101" s="235">
        <f t="shared" si="60"/>
        <v>713167</v>
      </c>
      <c r="L101" s="235">
        <v>0</v>
      </c>
      <c r="M101" s="235">
        <f>SUM(M94:M100)</f>
        <v>713167</v>
      </c>
      <c r="N101" s="235">
        <v>0</v>
      </c>
      <c r="O101" s="235">
        <f>SUM(O94:O100)</f>
        <v>713167</v>
      </c>
      <c r="P101" s="235">
        <f>P94</f>
        <v>24802.63</v>
      </c>
      <c r="Q101" s="235">
        <f>SUM(Q94:Q100)</f>
        <v>737969.63</v>
      </c>
      <c r="R101" s="235">
        <f>R95+R97</f>
        <v>41666.080000000002</v>
      </c>
      <c r="S101" s="235">
        <v>0</v>
      </c>
      <c r="T101" s="235">
        <f>SUM(T94:T100)</f>
        <v>737969.63</v>
      </c>
      <c r="U101" s="235">
        <f>U100</f>
        <v>-2170</v>
      </c>
      <c r="V101" s="235">
        <f>SUM(T101:U101)</f>
        <v>735799.63</v>
      </c>
      <c r="W101" s="235">
        <f t="shared" ref="W101" si="61">SUM(U101:V101)</f>
        <v>733629.63</v>
      </c>
      <c r="X101" s="235">
        <f>SUM(X94:X100)</f>
        <v>41666.080000000002</v>
      </c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12" customHeight="1" x14ac:dyDescent="0.25">
      <c r="A102" s="3">
        <v>99</v>
      </c>
      <c r="B102" s="495" t="s">
        <v>73</v>
      </c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s="317" customFormat="1" ht="15" customHeight="1" x14ac:dyDescent="0.25">
      <c r="A103" s="3"/>
      <c r="B103" s="516" t="s">
        <v>606</v>
      </c>
      <c r="C103" s="517"/>
      <c r="D103" s="517"/>
      <c r="E103" s="325"/>
      <c r="F103" s="325"/>
      <c r="G103" s="325"/>
      <c r="H103" s="327">
        <f>H82</f>
        <v>3719260.1899999995</v>
      </c>
      <c r="I103" s="329"/>
      <c r="J103" s="327">
        <f>J82</f>
        <v>1132334.19</v>
      </c>
      <c r="K103" s="330">
        <f>K82</f>
        <v>3810134</v>
      </c>
      <c r="L103" s="330">
        <f>L92</f>
        <v>0</v>
      </c>
      <c r="M103" s="330">
        <f t="shared" ref="M103:U103" si="62">M82</f>
        <v>3810134</v>
      </c>
      <c r="N103" s="330">
        <f t="shared" si="62"/>
        <v>41251</v>
      </c>
      <c r="O103" s="330">
        <f t="shared" si="62"/>
        <v>3851385</v>
      </c>
      <c r="P103" s="326">
        <f t="shared" si="62"/>
        <v>280648</v>
      </c>
      <c r="Q103" s="326">
        <f t="shared" si="62"/>
        <v>4132033</v>
      </c>
      <c r="R103" s="326">
        <f t="shared" si="62"/>
        <v>2077809.8000000003</v>
      </c>
      <c r="S103" s="326">
        <f t="shared" si="62"/>
        <v>14172</v>
      </c>
      <c r="T103" s="326">
        <f t="shared" si="62"/>
        <v>4146205</v>
      </c>
      <c r="U103" s="326">
        <f t="shared" si="62"/>
        <v>105085</v>
      </c>
      <c r="V103" s="326">
        <f>T103+U103</f>
        <v>4251290</v>
      </c>
      <c r="W103" s="326">
        <f t="shared" ref="W103" si="63">U103+V103</f>
        <v>4356375</v>
      </c>
      <c r="X103" s="326">
        <f>X82</f>
        <v>3049886.74</v>
      </c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15" customHeight="1" x14ac:dyDescent="0.25">
      <c r="A104" s="3">
        <v>101</v>
      </c>
      <c r="B104" s="514" t="s">
        <v>95</v>
      </c>
      <c r="C104" s="514"/>
      <c r="D104" s="514"/>
      <c r="E104" s="326">
        <f t="shared" ref="E104:K104" si="64">E92</f>
        <v>346742.85</v>
      </c>
      <c r="F104" s="326">
        <f t="shared" si="64"/>
        <v>75514.070000000007</v>
      </c>
      <c r="G104" s="326">
        <f t="shared" si="64"/>
        <v>949173.19</v>
      </c>
      <c r="H104" s="326">
        <f t="shared" si="64"/>
        <v>74805.990000000005</v>
      </c>
      <c r="I104" s="326">
        <f t="shared" si="64"/>
        <v>949173.19</v>
      </c>
      <c r="J104" s="326">
        <f t="shared" si="64"/>
        <v>368651.58</v>
      </c>
      <c r="K104" s="326">
        <f t="shared" si="64"/>
        <v>904331</v>
      </c>
      <c r="L104" s="326"/>
      <c r="M104" s="326">
        <f>M92</f>
        <v>904331</v>
      </c>
      <c r="N104" s="326">
        <f>N92</f>
        <v>0</v>
      </c>
      <c r="O104" s="326">
        <f>SUM(M104:N104)</f>
        <v>904331</v>
      </c>
      <c r="P104" s="327">
        <f t="shared" ref="P104:U104" si="65">P92</f>
        <v>53639.45</v>
      </c>
      <c r="Q104" s="327">
        <f t="shared" si="65"/>
        <v>957970.45</v>
      </c>
      <c r="R104" s="327">
        <f t="shared" si="65"/>
        <v>368651.58</v>
      </c>
      <c r="S104" s="327">
        <f t="shared" si="65"/>
        <v>0</v>
      </c>
      <c r="T104" s="327">
        <f t="shared" si="65"/>
        <v>957970.45</v>
      </c>
      <c r="U104" s="327">
        <f t="shared" si="65"/>
        <v>0</v>
      </c>
      <c r="V104" s="327">
        <f>T104</f>
        <v>957970.45</v>
      </c>
      <c r="W104" s="327">
        <f t="shared" ref="W104" si="66">U104</f>
        <v>0</v>
      </c>
      <c r="X104" s="327">
        <f>X92</f>
        <v>369923.58</v>
      </c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5" customHeight="1" x14ac:dyDescent="0.25">
      <c r="A105" s="3">
        <v>102</v>
      </c>
      <c r="B105" s="514" t="s">
        <v>96</v>
      </c>
      <c r="C105" s="514"/>
      <c r="D105" s="514"/>
      <c r="E105" s="326">
        <f t="shared" ref="E105:K105" si="67">E101</f>
        <v>2279324.0699999998</v>
      </c>
      <c r="F105" s="326">
        <f t="shared" si="67"/>
        <v>16476.989999999998</v>
      </c>
      <c r="G105" s="326">
        <f t="shared" si="67"/>
        <v>3500</v>
      </c>
      <c r="H105" s="326">
        <f t="shared" si="67"/>
        <v>44466.99</v>
      </c>
      <c r="I105" s="326">
        <f t="shared" si="67"/>
        <v>3500</v>
      </c>
      <c r="J105" s="326">
        <f t="shared" si="67"/>
        <v>41666.080000000002</v>
      </c>
      <c r="K105" s="326">
        <f t="shared" si="67"/>
        <v>713167</v>
      </c>
      <c r="L105" s="326"/>
      <c r="M105" s="326">
        <f>M101</f>
        <v>713167</v>
      </c>
      <c r="N105" s="326">
        <f>N101</f>
        <v>0</v>
      </c>
      <c r="O105" s="326">
        <f>SUM(M105:N105)</f>
        <v>713167</v>
      </c>
      <c r="P105" s="328">
        <f t="shared" ref="P105:U105" si="68">P101</f>
        <v>24802.63</v>
      </c>
      <c r="Q105" s="328">
        <f t="shared" si="68"/>
        <v>737969.63</v>
      </c>
      <c r="R105" s="328">
        <f t="shared" si="68"/>
        <v>41666.080000000002</v>
      </c>
      <c r="S105" s="328">
        <f t="shared" si="68"/>
        <v>0</v>
      </c>
      <c r="T105" s="328">
        <f t="shared" si="68"/>
        <v>737969.63</v>
      </c>
      <c r="U105" s="328">
        <f t="shared" si="68"/>
        <v>-2170</v>
      </c>
      <c r="V105" s="328">
        <f>T105+U105</f>
        <v>735799.63</v>
      </c>
      <c r="W105" s="328">
        <f t="shared" ref="W105" si="69">U105+V105</f>
        <v>733629.63</v>
      </c>
      <c r="X105" s="328">
        <f>X101</f>
        <v>41666.080000000002</v>
      </c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25">
      <c r="A106" s="5">
        <v>103</v>
      </c>
      <c r="B106" s="515" t="s">
        <v>97</v>
      </c>
      <c r="C106" s="515"/>
      <c r="D106" s="515"/>
      <c r="E106" s="241">
        <f>SUM(E104:E105)</f>
        <v>2626066.92</v>
      </c>
      <c r="F106" s="241" t="e">
        <f>#REF!+F104+F105</f>
        <v>#REF!</v>
      </c>
      <c r="G106" s="241" t="e">
        <f>#REF!+G104+G105</f>
        <v>#REF!</v>
      </c>
      <c r="H106" s="241">
        <f>SUM(H103:H105)</f>
        <v>3838533.17</v>
      </c>
      <c r="I106" s="241">
        <f t="shared" ref="I106:N106" si="70">SUM(I103:I105)</f>
        <v>952673.19</v>
      </c>
      <c r="J106" s="241">
        <f t="shared" si="70"/>
        <v>1542651.85</v>
      </c>
      <c r="K106" s="241">
        <f t="shared" si="70"/>
        <v>5427632</v>
      </c>
      <c r="L106" s="241">
        <f t="shared" si="70"/>
        <v>0</v>
      </c>
      <c r="M106" s="241">
        <f t="shared" si="70"/>
        <v>5427632</v>
      </c>
      <c r="N106" s="241">
        <f t="shared" si="70"/>
        <v>41251</v>
      </c>
      <c r="O106" s="241">
        <f>SUM(O103:O105)</f>
        <v>5468883</v>
      </c>
      <c r="P106" s="242">
        <f>P103+P104+P105</f>
        <v>359090.08</v>
      </c>
      <c r="Q106" s="242">
        <f>SUM(Q103:Q105)</f>
        <v>5827973.0800000001</v>
      </c>
      <c r="R106" s="242">
        <f>R105+R104+R103</f>
        <v>2488127.4600000004</v>
      </c>
      <c r="S106" s="242">
        <f>S105+S104+S103</f>
        <v>14172</v>
      </c>
      <c r="T106" s="242">
        <f>SUM(T103:T105)</f>
        <v>5842145.0800000001</v>
      </c>
      <c r="U106" s="242" t="e">
        <f>SUM(U101+U92+U82+#REF!)</f>
        <v>#REF!</v>
      </c>
      <c r="V106" s="242">
        <f>SUM(V103:V105)</f>
        <v>5945060.0800000001</v>
      </c>
      <c r="W106" s="242" t="e">
        <f t="shared" ref="W106" si="71">SUM(U106:V106)</f>
        <v>#REF!</v>
      </c>
      <c r="X106" s="242">
        <f>SUM(X103:X105)</f>
        <v>3461476.4000000004</v>
      </c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19.5" customHeight="1" x14ac:dyDescent="0.25">
      <c r="A107" s="3">
        <v>104</v>
      </c>
      <c r="B107" s="498" t="s">
        <v>98</v>
      </c>
      <c r="C107" s="498"/>
      <c r="D107" s="498"/>
      <c r="E107" s="383">
        <v>56290.74</v>
      </c>
      <c r="F107" s="383">
        <v>42642.720000000001</v>
      </c>
      <c r="G107" s="383">
        <v>50880</v>
      </c>
      <c r="H107" s="383">
        <v>35074.83</v>
      </c>
      <c r="I107" s="383">
        <v>50880</v>
      </c>
      <c r="J107" s="383">
        <v>10032.379999999999</v>
      </c>
      <c r="K107" s="383">
        <v>32900</v>
      </c>
      <c r="L107" s="383"/>
      <c r="M107" s="383">
        <v>32900</v>
      </c>
      <c r="N107" s="383"/>
      <c r="O107" s="383">
        <f>M107</f>
        <v>32900</v>
      </c>
      <c r="P107" s="383">
        <v>0</v>
      </c>
      <c r="Q107" s="383">
        <f>O107</f>
        <v>32900</v>
      </c>
      <c r="R107" s="383">
        <v>21842.41</v>
      </c>
      <c r="S107" s="383">
        <v>0</v>
      </c>
      <c r="T107" s="383">
        <f>Q107</f>
        <v>32900</v>
      </c>
      <c r="U107" s="405">
        <v>0</v>
      </c>
      <c r="V107" s="405">
        <f>T107</f>
        <v>32900</v>
      </c>
      <c r="W107" s="452">
        <f t="shared" ref="W107:W108" si="72">U107</f>
        <v>0</v>
      </c>
      <c r="X107" s="452">
        <v>27587.599999999999</v>
      </c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35.25" customHeight="1" x14ac:dyDescent="0.25">
      <c r="A108" s="3">
        <v>105</v>
      </c>
      <c r="B108" s="498" t="s">
        <v>99</v>
      </c>
      <c r="C108" s="498"/>
      <c r="D108" s="498"/>
      <c r="E108" s="383">
        <v>0</v>
      </c>
      <c r="F108" s="383">
        <v>19146.16</v>
      </c>
      <c r="G108" s="383">
        <v>0</v>
      </c>
      <c r="H108" s="383">
        <v>34437.040000000001</v>
      </c>
      <c r="I108" s="383">
        <v>0</v>
      </c>
      <c r="J108" s="383">
        <v>0</v>
      </c>
      <c r="K108" s="228">
        <v>44119</v>
      </c>
      <c r="L108" s="228"/>
      <c r="M108" s="228">
        <v>44119</v>
      </c>
      <c r="N108" s="228"/>
      <c r="O108" s="228">
        <f>M108</f>
        <v>44119</v>
      </c>
      <c r="P108" s="228">
        <v>-7.1</v>
      </c>
      <c r="Q108" s="228">
        <f>O108+P108</f>
        <v>44111.9</v>
      </c>
      <c r="R108" s="228">
        <v>44111.9</v>
      </c>
      <c r="S108" s="228">
        <v>0</v>
      </c>
      <c r="T108" s="383">
        <f>Q108</f>
        <v>44111.9</v>
      </c>
      <c r="U108" s="405">
        <v>0</v>
      </c>
      <c r="V108" s="444">
        <f>T108</f>
        <v>44111.9</v>
      </c>
      <c r="W108" s="452">
        <f t="shared" si="72"/>
        <v>0</v>
      </c>
      <c r="X108" s="452">
        <v>44111.9</v>
      </c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31.5" customHeight="1" x14ac:dyDescent="0.25">
      <c r="A109" s="3">
        <v>106</v>
      </c>
      <c r="B109" s="512" t="s">
        <v>100</v>
      </c>
      <c r="C109" s="512"/>
      <c r="D109" s="512"/>
      <c r="E109" s="242">
        <f>E106+E107</f>
        <v>2682357.66</v>
      </c>
      <c r="F109" s="242" t="e">
        <f>SUM(F106:F108)</f>
        <v>#REF!</v>
      </c>
      <c r="G109" s="242" t="e">
        <f>G106+G107</f>
        <v>#REF!</v>
      </c>
      <c r="H109" s="242">
        <f>H108+H107+H106</f>
        <v>3908045.04</v>
      </c>
      <c r="I109" s="242">
        <f>SUM(I106:I108)</f>
        <v>1003553.19</v>
      </c>
      <c r="J109" s="242">
        <f>SUM(J106:J108)</f>
        <v>1552684.23</v>
      </c>
      <c r="K109" s="242">
        <f>SUM(K106:K108)</f>
        <v>5504651</v>
      </c>
      <c r="L109" s="242">
        <v>0</v>
      </c>
      <c r="M109" s="242">
        <f>SUM(M106:M108)</f>
        <v>5504651</v>
      </c>
      <c r="N109" s="242">
        <f>N106</f>
        <v>41251</v>
      </c>
      <c r="O109" s="242">
        <f>SUM(M109:N109)</f>
        <v>5545902</v>
      </c>
      <c r="P109" s="242">
        <f>P106+P108</f>
        <v>359082.98000000004</v>
      </c>
      <c r="Q109" s="242">
        <f>SUM(Q106:Q108)</f>
        <v>5904984.9800000004</v>
      </c>
      <c r="R109" s="242">
        <f>R106+R107+R108</f>
        <v>2554081.7700000005</v>
      </c>
      <c r="S109" s="242">
        <f>S106</f>
        <v>14172</v>
      </c>
      <c r="T109" s="242">
        <f>T106+T107+T108</f>
        <v>5919156.9800000004</v>
      </c>
      <c r="U109" s="242" t="e">
        <f>U106</f>
        <v>#REF!</v>
      </c>
      <c r="V109" s="242">
        <f>SUM(V106:V108)</f>
        <v>6022071.9800000004</v>
      </c>
      <c r="W109" s="242" t="e">
        <f t="shared" ref="W109" si="73">SUM(U109:V109)</f>
        <v>#REF!</v>
      </c>
      <c r="X109" s="242">
        <f>X108+X107+X106</f>
        <v>3533175.9000000004</v>
      </c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15.75" customHeight="1" x14ac:dyDescent="0.25">
      <c r="A110" s="1"/>
      <c r="B110" s="2"/>
      <c r="C110" s="2"/>
      <c r="D110" s="2"/>
      <c r="E110" s="24"/>
      <c r="F110" s="24"/>
      <c r="G110" s="25"/>
      <c r="H110" s="25"/>
      <c r="I110" s="25"/>
      <c r="J110" s="25"/>
      <c r="K110" s="2"/>
      <c r="L110" s="2"/>
      <c r="M110" s="2"/>
      <c r="N110" s="2"/>
      <c r="O110" s="2"/>
      <c r="P110" s="2"/>
      <c r="Q110" s="2"/>
      <c r="R110" s="2"/>
      <c r="S110" s="2"/>
      <c r="T110" s="26"/>
      <c r="U110" s="26"/>
      <c r="V110" s="26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1"/>
      <c r="B111" s="2"/>
      <c r="C111" s="2"/>
      <c r="D111" s="2"/>
      <c r="E111" s="26"/>
      <c r="F111" s="2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1"/>
      <c r="B113" s="2"/>
      <c r="C113" s="2"/>
      <c r="D113" s="2"/>
      <c r="E113" s="2"/>
      <c r="F113" s="2"/>
      <c r="G113" s="26"/>
      <c r="H113" s="26"/>
      <c r="I113" s="26"/>
      <c r="J113" s="2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1"/>
      <c r="B114" s="2"/>
      <c r="C114" s="2"/>
      <c r="D114" s="2"/>
      <c r="E114" s="2"/>
      <c r="F114" s="26"/>
      <c r="G114" s="26"/>
      <c r="H114" s="26"/>
      <c r="I114" s="26"/>
      <c r="J114" s="2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1"/>
      <c r="B115" s="2"/>
      <c r="C115" s="2"/>
      <c r="D115" s="2"/>
      <c r="E115" s="2"/>
      <c r="F115" s="26"/>
      <c r="G115" s="26"/>
      <c r="H115" s="26"/>
      <c r="I115" s="26"/>
      <c r="J115" s="2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1"/>
      <c r="B116" s="2"/>
      <c r="C116" s="2"/>
      <c r="D116" s="2"/>
      <c r="E116" s="2"/>
      <c r="F116" s="26"/>
      <c r="G116" s="26"/>
      <c r="H116" s="26"/>
      <c r="I116" s="26"/>
      <c r="J116" s="2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5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5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5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5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5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5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5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5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5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5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5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5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5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5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5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5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5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5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5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5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5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5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5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5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5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5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5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5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5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5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5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5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15.75" customHeight="1" x14ac:dyDescent="0.2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15.75" customHeight="1" x14ac:dyDescent="0.25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15.75" customHeight="1" x14ac:dyDescent="0.25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15.75" customHeight="1" x14ac:dyDescent="0.25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</sheetData>
  <mergeCells count="61">
    <mergeCell ref="U34:U35"/>
    <mergeCell ref="V34:V35"/>
    <mergeCell ref="X68:X69"/>
    <mergeCell ref="C9:C10"/>
    <mergeCell ref="K68:K69"/>
    <mergeCell ref="J34:J35"/>
    <mergeCell ref="F68:F69"/>
    <mergeCell ref="N68:N69"/>
    <mergeCell ref="H68:H69"/>
    <mergeCell ref="M68:M69"/>
    <mergeCell ref="K34:K35"/>
    <mergeCell ref="F34:F35"/>
    <mergeCell ref="I34:I35"/>
    <mergeCell ref="G34:G35"/>
    <mergeCell ref="H34:H35"/>
    <mergeCell ref="G68:G69"/>
    <mergeCell ref="I68:I69"/>
    <mergeCell ref="B109:D109"/>
    <mergeCell ref="B82:D82"/>
    <mergeCell ref="B101:D101"/>
    <mergeCell ref="B104:D104"/>
    <mergeCell ref="B105:D105"/>
    <mergeCell ref="B106:D106"/>
    <mergeCell ref="B88:B90"/>
    <mergeCell ref="B92:D92"/>
    <mergeCell ref="B108:D108"/>
    <mergeCell ref="B107:D107"/>
    <mergeCell ref="B103:D103"/>
    <mergeCell ref="B83:X83"/>
    <mergeCell ref="B2:X2"/>
    <mergeCell ref="B4:T4"/>
    <mergeCell ref="T34:T35"/>
    <mergeCell ref="P68:P69"/>
    <mergeCell ref="B24:B27"/>
    <mergeCell ref="B31:B32"/>
    <mergeCell ref="C31:C32"/>
    <mergeCell ref="B56:B57"/>
    <mergeCell ref="C56:C57"/>
    <mergeCell ref="B34:B35"/>
    <mergeCell ref="C46:D46"/>
    <mergeCell ref="M34:M35"/>
    <mergeCell ref="B3:D3"/>
    <mergeCell ref="B7:B8"/>
    <mergeCell ref="C7:C8"/>
    <mergeCell ref="B9:B10"/>
    <mergeCell ref="B14:B15"/>
    <mergeCell ref="C14:C15"/>
    <mergeCell ref="J68:J69"/>
    <mergeCell ref="B93:X93"/>
    <mergeCell ref="B102:X102"/>
    <mergeCell ref="D56:D57"/>
    <mergeCell ref="E34:E35"/>
    <mergeCell ref="B68:B69"/>
    <mergeCell ref="E68:E69"/>
    <mergeCell ref="O68:O69"/>
    <mergeCell ref="W34:W35"/>
    <mergeCell ref="X34:X35"/>
    <mergeCell ref="R34:R35"/>
    <mergeCell ref="R68:R69"/>
    <mergeCell ref="Q34:Q35"/>
    <mergeCell ref="Q68:Q69"/>
  </mergeCells>
  <pageMargins left="0.27559055118110237" right="0.47244094488188981" top="0.39370078740157483" bottom="0.4724409448818898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5"/>
  <sheetViews>
    <sheetView view="pageLayout" topLeftCell="B480" zoomScaleNormal="100" workbookViewId="0">
      <selection activeCell="AB476" sqref="AB476"/>
    </sheetView>
  </sheetViews>
  <sheetFormatPr defaultColWidth="14.42578125" defaultRowHeight="15" customHeight="1" x14ac:dyDescent="0.25"/>
  <cols>
    <col min="1" max="1" width="4.85546875" customWidth="1"/>
    <col min="2" max="2" width="3.85546875" style="412" customWidth="1"/>
    <col min="3" max="3" width="7" style="412" customWidth="1"/>
    <col min="4" max="4" width="27.85546875" style="412" customWidth="1"/>
    <col min="5" max="7" width="11.7109375" style="412" hidden="1" customWidth="1"/>
    <col min="8" max="8" width="11.7109375" style="412" customWidth="1"/>
    <col min="9" max="9" width="11.7109375" style="412" hidden="1" customWidth="1"/>
    <col min="10" max="10" width="11.7109375" style="412" customWidth="1"/>
    <col min="11" max="11" width="12" style="412" customWidth="1"/>
    <col min="12" max="12" width="11.7109375" style="412" hidden="1" customWidth="1"/>
    <col min="13" max="13" width="11.85546875" style="412" hidden="1" customWidth="1"/>
    <col min="14" max="14" width="7" style="412" hidden="1" customWidth="1"/>
    <col min="15" max="15" width="12" style="412" hidden="1" customWidth="1"/>
    <col min="16" max="17" width="12.42578125" style="412" hidden="1" customWidth="1"/>
    <col min="18" max="19" width="12.42578125" style="412" customWidth="1"/>
    <col min="20" max="20" width="12.42578125" style="412" hidden="1" customWidth="1"/>
    <col min="21" max="21" width="12.42578125" style="412" customWidth="1"/>
    <col min="22" max="22" width="12.42578125" style="412" hidden="1" customWidth="1"/>
    <col min="23" max="23" width="12.42578125" style="412" customWidth="1"/>
    <col min="24" max="24" width="12.42578125" style="461" customWidth="1"/>
    <col min="25" max="25" width="7.42578125" style="412" customWidth="1"/>
    <col min="26" max="26" width="5.42578125" customWidth="1"/>
    <col min="27" max="27" width="15.7109375" customWidth="1"/>
    <col min="28" max="28" width="9.140625" customWidth="1"/>
  </cols>
  <sheetData>
    <row r="1" spans="1:28" ht="51.75" hidden="1" customHeight="1" x14ac:dyDescent="0.25">
      <c r="A1" s="2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8"/>
      <c r="Z1" s="4"/>
      <c r="AA1" s="4"/>
      <c r="AB1" s="4"/>
    </row>
    <row r="2" spans="1:28" ht="79.5" customHeight="1" x14ac:dyDescent="0.25">
      <c r="A2" s="29"/>
      <c r="B2" s="597" t="s">
        <v>594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30"/>
      <c r="AA2" s="30"/>
      <c r="AB2" s="30"/>
    </row>
    <row r="3" spans="1:28" ht="15.75" thickBot="1" x14ac:dyDescent="0.3">
      <c r="A3" s="27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4"/>
      <c r="AA3" s="4"/>
      <c r="AB3" s="4"/>
    </row>
    <row r="4" spans="1:28" ht="51.75" customHeight="1" thickBot="1" x14ac:dyDescent="0.3">
      <c r="A4" s="27" t="s">
        <v>73</v>
      </c>
      <c r="B4" s="598" t="s">
        <v>101</v>
      </c>
      <c r="C4" s="599"/>
      <c r="D4" s="600"/>
      <c r="E4" s="396" t="s">
        <v>102</v>
      </c>
      <c r="F4" s="397" t="s">
        <v>2</v>
      </c>
      <c r="G4" s="398" t="s">
        <v>103</v>
      </c>
      <c r="H4" s="126" t="s">
        <v>4</v>
      </c>
      <c r="I4" s="126" t="s">
        <v>586</v>
      </c>
      <c r="J4" s="126" t="s">
        <v>581</v>
      </c>
      <c r="K4" s="126" t="s">
        <v>555</v>
      </c>
      <c r="L4" s="126" t="s">
        <v>591</v>
      </c>
      <c r="M4" s="126" t="s">
        <v>590</v>
      </c>
      <c r="N4" s="126" t="s">
        <v>556</v>
      </c>
      <c r="O4" s="287" t="s">
        <v>597</v>
      </c>
      <c r="P4" s="305" t="s">
        <v>596</v>
      </c>
      <c r="Q4" s="287" t="s">
        <v>609</v>
      </c>
      <c r="R4" s="305" t="s">
        <v>603</v>
      </c>
      <c r="S4" s="362" t="s">
        <v>611</v>
      </c>
      <c r="T4" s="362" t="s">
        <v>618</v>
      </c>
      <c r="U4" s="388" t="s">
        <v>619</v>
      </c>
      <c r="V4" s="388" t="s">
        <v>626</v>
      </c>
      <c r="W4" s="388" t="s">
        <v>621</v>
      </c>
      <c r="X4" s="362" t="s">
        <v>635</v>
      </c>
      <c r="Y4" s="399" t="s">
        <v>104</v>
      </c>
      <c r="Z4" s="4"/>
      <c r="AA4" s="4"/>
      <c r="AB4" s="4"/>
    </row>
    <row r="5" spans="1:28" ht="6" customHeight="1" thickBot="1" x14ac:dyDescent="0.3">
      <c r="A5" s="27"/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4"/>
      <c r="AA5" s="4"/>
      <c r="AB5" s="4"/>
    </row>
    <row r="6" spans="1:28" ht="15" customHeight="1" x14ac:dyDescent="0.25">
      <c r="A6" s="27">
        <v>1</v>
      </c>
      <c r="B6" s="603" t="s">
        <v>105</v>
      </c>
      <c r="C6" s="604"/>
      <c r="D6" s="605"/>
      <c r="E6" s="6">
        <f>SUM(E7:E85)</f>
        <v>369597.76000000007</v>
      </c>
      <c r="F6" s="6">
        <f>SUM(F7:F85)</f>
        <v>321583.18</v>
      </c>
      <c r="G6" s="6">
        <f>SUM(G7:G85)</f>
        <v>433392</v>
      </c>
      <c r="H6" s="6">
        <f>SUM(H7:H85)</f>
        <v>409227.01999999984</v>
      </c>
      <c r="I6" s="6">
        <f>SUM(I7:I85)</f>
        <v>433392</v>
      </c>
      <c r="J6" s="6">
        <f>SUM(J7:J92)</f>
        <v>118422.03999999996</v>
      </c>
      <c r="K6" s="6">
        <f>SUM(K7:K92)</f>
        <v>510295</v>
      </c>
      <c r="L6" s="6">
        <v>0</v>
      </c>
      <c r="M6" s="6">
        <f>SUM(M7:M92)</f>
        <v>510295</v>
      </c>
      <c r="N6" s="286" t="e">
        <f>SUM(N7:N92)</f>
        <v>#REF!</v>
      </c>
      <c r="O6" s="220">
        <v>0</v>
      </c>
      <c r="P6" s="255">
        <f>SUM(P7:P92)</f>
        <v>510295</v>
      </c>
      <c r="Q6" s="255">
        <f>SUM(Q7:Q92)</f>
        <v>245946</v>
      </c>
      <c r="R6" s="220">
        <f>SUM(R7:R92)</f>
        <v>756241</v>
      </c>
      <c r="S6" s="220">
        <f>SUM(S7:S92)</f>
        <v>266868.99000000005</v>
      </c>
      <c r="T6" s="220"/>
      <c r="U6" s="220">
        <f>R6</f>
        <v>756241</v>
      </c>
      <c r="V6" s="220">
        <f>SUM(V7:V92)</f>
        <v>34517</v>
      </c>
      <c r="W6" s="255">
        <f>U6+V6</f>
        <v>790758</v>
      </c>
      <c r="X6" s="220">
        <f>SUM(X7:X92)</f>
        <v>364867.69000000012</v>
      </c>
      <c r="Y6" s="31"/>
      <c r="Z6" s="7"/>
      <c r="AA6" s="7"/>
      <c r="AB6" s="7"/>
    </row>
    <row r="7" spans="1:28" x14ac:dyDescent="0.25">
      <c r="A7" s="27">
        <v>2</v>
      </c>
      <c r="B7" s="16">
        <v>41</v>
      </c>
      <c r="C7" s="32">
        <v>611</v>
      </c>
      <c r="D7" s="33" t="s">
        <v>106</v>
      </c>
      <c r="E7" s="534">
        <v>158778.09</v>
      </c>
      <c r="F7" s="534">
        <v>150049.34</v>
      </c>
      <c r="G7" s="34">
        <v>158000</v>
      </c>
      <c r="H7" s="35"/>
      <c r="I7" s="34">
        <v>158000</v>
      </c>
      <c r="J7" s="534">
        <v>58496.33</v>
      </c>
      <c r="K7" s="534">
        <v>189000</v>
      </c>
      <c r="L7" s="34"/>
      <c r="M7" s="534">
        <v>189000</v>
      </c>
      <c r="N7" s="534">
        <v>189000</v>
      </c>
      <c r="O7" s="607"/>
      <c r="P7" s="610">
        <v>189000</v>
      </c>
      <c r="Q7" s="613"/>
      <c r="R7" s="529">
        <v>189000</v>
      </c>
      <c r="S7" s="529">
        <v>114592.62</v>
      </c>
      <c r="T7" s="613"/>
      <c r="U7" s="529">
        <v>189000</v>
      </c>
      <c r="V7" s="529">
        <v>32150</v>
      </c>
      <c r="W7" s="616">
        <f>U7+V7</f>
        <v>221150</v>
      </c>
      <c r="X7" s="529">
        <v>158200.12</v>
      </c>
      <c r="Y7" s="291" t="s">
        <v>107</v>
      </c>
      <c r="Z7" s="4"/>
      <c r="AA7" s="4"/>
      <c r="AB7" s="4"/>
    </row>
    <row r="8" spans="1:28" x14ac:dyDescent="0.25">
      <c r="A8" s="27">
        <v>3</v>
      </c>
      <c r="B8" s="16">
        <v>41</v>
      </c>
      <c r="C8" s="32">
        <v>612</v>
      </c>
      <c r="D8" s="33" t="s">
        <v>108</v>
      </c>
      <c r="E8" s="545"/>
      <c r="F8" s="545"/>
      <c r="G8" s="37">
        <v>30000</v>
      </c>
      <c r="H8" s="37">
        <v>182433.49</v>
      </c>
      <c r="I8" s="37">
        <v>30000</v>
      </c>
      <c r="J8" s="545"/>
      <c r="K8" s="545"/>
      <c r="L8" s="37"/>
      <c r="M8" s="545"/>
      <c r="N8" s="545"/>
      <c r="O8" s="608"/>
      <c r="P8" s="611"/>
      <c r="Q8" s="614"/>
      <c r="R8" s="530"/>
      <c r="S8" s="530"/>
      <c r="T8" s="614"/>
      <c r="U8" s="530"/>
      <c r="V8" s="530"/>
      <c r="W8" s="617"/>
      <c r="X8" s="530"/>
      <c r="Y8" s="291" t="s">
        <v>107</v>
      </c>
      <c r="Z8" s="4"/>
      <c r="AA8" s="4"/>
      <c r="AB8" s="4"/>
    </row>
    <row r="9" spans="1:28" x14ac:dyDescent="0.25">
      <c r="A9" s="27">
        <v>4</v>
      </c>
      <c r="B9" s="16">
        <v>41</v>
      </c>
      <c r="C9" s="32">
        <v>612</v>
      </c>
      <c r="D9" s="33" t="s">
        <v>109</v>
      </c>
      <c r="E9" s="535"/>
      <c r="F9" s="535"/>
      <c r="G9" s="38">
        <v>1000</v>
      </c>
      <c r="H9" s="38"/>
      <c r="I9" s="38">
        <v>1000</v>
      </c>
      <c r="J9" s="535"/>
      <c r="K9" s="535"/>
      <c r="L9" s="38"/>
      <c r="M9" s="535"/>
      <c r="N9" s="535"/>
      <c r="O9" s="609"/>
      <c r="P9" s="612"/>
      <c r="Q9" s="615"/>
      <c r="R9" s="531"/>
      <c r="S9" s="531"/>
      <c r="T9" s="615"/>
      <c r="U9" s="531"/>
      <c r="V9" s="531"/>
      <c r="W9" s="618"/>
      <c r="X9" s="531"/>
      <c r="Y9" s="291" t="s">
        <v>107</v>
      </c>
      <c r="Z9" s="4"/>
      <c r="AA9" s="4"/>
      <c r="AB9" s="4"/>
    </row>
    <row r="10" spans="1:28" ht="24" x14ac:dyDescent="0.25">
      <c r="A10" s="27">
        <v>5</v>
      </c>
      <c r="B10" s="16">
        <v>41</v>
      </c>
      <c r="C10" s="32">
        <v>62</v>
      </c>
      <c r="D10" s="33" t="s">
        <v>110</v>
      </c>
      <c r="E10" s="72">
        <v>60687.53</v>
      </c>
      <c r="F10" s="72">
        <v>55428.43</v>
      </c>
      <c r="G10" s="72">
        <v>71300</v>
      </c>
      <c r="H10" s="72">
        <v>71871.11</v>
      </c>
      <c r="I10" s="72">
        <v>71300</v>
      </c>
      <c r="J10" s="72">
        <v>22017.23</v>
      </c>
      <c r="K10" s="72">
        <v>66100</v>
      </c>
      <c r="L10" s="72"/>
      <c r="M10" s="13">
        <v>66100</v>
      </c>
      <c r="N10" s="72">
        <v>66100</v>
      </c>
      <c r="O10" s="39"/>
      <c r="P10" s="272">
        <v>66100</v>
      </c>
      <c r="Q10" s="257"/>
      <c r="R10" s="186">
        <v>66100</v>
      </c>
      <c r="S10" s="257">
        <v>42081.75</v>
      </c>
      <c r="T10" s="186"/>
      <c r="U10" s="186">
        <f t="shared" ref="U10:U42" si="0">R10</f>
        <v>66100</v>
      </c>
      <c r="V10" s="186">
        <v>11360</v>
      </c>
      <c r="W10" s="257">
        <f>U10+V10</f>
        <v>77460</v>
      </c>
      <c r="X10" s="186">
        <v>59626.1</v>
      </c>
      <c r="Y10" s="291" t="s">
        <v>107</v>
      </c>
      <c r="Z10" s="4"/>
      <c r="AA10" s="4"/>
      <c r="AB10" s="4"/>
    </row>
    <row r="11" spans="1:28" ht="15" customHeight="1" x14ac:dyDescent="0.25">
      <c r="A11" s="27">
        <v>6</v>
      </c>
      <c r="B11" s="8">
        <v>41</v>
      </c>
      <c r="C11" s="32">
        <v>627</v>
      </c>
      <c r="D11" s="33" t="s">
        <v>111</v>
      </c>
      <c r="E11" s="72">
        <v>2111.52</v>
      </c>
      <c r="F11" s="72">
        <v>1990.12</v>
      </c>
      <c r="G11" s="72">
        <v>2200</v>
      </c>
      <c r="H11" s="72">
        <v>4397.21</v>
      </c>
      <c r="I11" s="72">
        <v>2200</v>
      </c>
      <c r="J11" s="72">
        <v>955.09</v>
      </c>
      <c r="K11" s="72">
        <v>1500</v>
      </c>
      <c r="L11" s="72"/>
      <c r="M11" s="72">
        <v>1500</v>
      </c>
      <c r="N11" s="72">
        <v>1500</v>
      </c>
      <c r="O11" s="39"/>
      <c r="P11" s="39">
        <v>1500</v>
      </c>
      <c r="Q11" s="416"/>
      <c r="R11" s="375">
        <v>1500</v>
      </c>
      <c r="S11" s="400">
        <v>1839.22</v>
      </c>
      <c r="T11" s="375"/>
      <c r="U11" s="186">
        <f>R11</f>
        <v>1500</v>
      </c>
      <c r="V11" s="186">
        <v>1000</v>
      </c>
      <c r="W11" s="257">
        <f>U11+V11</f>
        <v>2500</v>
      </c>
      <c r="X11" s="186">
        <v>2726.25</v>
      </c>
      <c r="Y11" s="291" t="s">
        <v>107</v>
      </c>
      <c r="Z11" s="4"/>
      <c r="AA11" s="4"/>
      <c r="AB11" s="4"/>
    </row>
    <row r="12" spans="1:28" ht="15" customHeight="1" x14ac:dyDescent="0.25">
      <c r="A12" s="27">
        <v>7</v>
      </c>
      <c r="B12" s="8">
        <v>41</v>
      </c>
      <c r="C12" s="32">
        <v>631001</v>
      </c>
      <c r="D12" s="33" t="s">
        <v>112</v>
      </c>
      <c r="E12" s="72">
        <v>769.98</v>
      </c>
      <c r="F12" s="72">
        <v>236.53</v>
      </c>
      <c r="G12" s="72">
        <v>1000</v>
      </c>
      <c r="H12" s="72">
        <v>36.67</v>
      </c>
      <c r="I12" s="72">
        <v>1000</v>
      </c>
      <c r="J12" s="72">
        <v>18.02</v>
      </c>
      <c r="K12" s="72">
        <v>1000</v>
      </c>
      <c r="L12" s="72"/>
      <c r="M12" s="72">
        <v>1000</v>
      </c>
      <c r="N12" s="72">
        <v>1000</v>
      </c>
      <c r="O12" s="39"/>
      <c r="P12" s="39">
        <v>1000</v>
      </c>
      <c r="Q12" s="416"/>
      <c r="R12" s="375">
        <v>1000</v>
      </c>
      <c r="S12" s="400">
        <v>82.72</v>
      </c>
      <c r="T12" s="375"/>
      <c r="U12" s="186">
        <f t="shared" si="0"/>
        <v>1000</v>
      </c>
      <c r="V12" s="186">
        <v>-500</v>
      </c>
      <c r="W12" s="257">
        <f>U12+V12</f>
        <v>500</v>
      </c>
      <c r="X12" s="186">
        <v>111.72</v>
      </c>
      <c r="Y12" s="291" t="s">
        <v>113</v>
      </c>
      <c r="Z12" s="4"/>
      <c r="AA12" s="4"/>
      <c r="AB12" s="4"/>
    </row>
    <row r="13" spans="1:28" x14ac:dyDescent="0.25">
      <c r="A13" s="27">
        <v>8</v>
      </c>
      <c r="B13" s="8">
        <v>41</v>
      </c>
      <c r="C13" s="32">
        <v>632001</v>
      </c>
      <c r="D13" s="33" t="s">
        <v>114</v>
      </c>
      <c r="E13" s="72">
        <v>3850.71</v>
      </c>
      <c r="F13" s="72">
        <v>3740.43</v>
      </c>
      <c r="G13" s="72">
        <v>4000</v>
      </c>
      <c r="H13" s="72">
        <v>4008.81</v>
      </c>
      <c r="I13" s="72">
        <v>4000</v>
      </c>
      <c r="J13" s="72">
        <v>1170.3699999999999</v>
      </c>
      <c r="K13" s="72">
        <v>6000</v>
      </c>
      <c r="L13" s="72"/>
      <c r="M13" s="72">
        <v>6000</v>
      </c>
      <c r="N13" s="72">
        <v>6000</v>
      </c>
      <c r="O13" s="39"/>
      <c r="P13" s="39">
        <v>6000</v>
      </c>
      <c r="Q13" s="416"/>
      <c r="R13" s="375">
        <v>6000</v>
      </c>
      <c r="S13" s="400">
        <v>3303.17</v>
      </c>
      <c r="T13" s="375"/>
      <c r="U13" s="186">
        <f t="shared" si="0"/>
        <v>6000</v>
      </c>
      <c r="V13" s="186">
        <v>7000</v>
      </c>
      <c r="W13" s="257">
        <f>U13+V13</f>
        <v>13000</v>
      </c>
      <c r="X13" s="186">
        <v>6328.89</v>
      </c>
      <c r="Y13" s="291" t="s">
        <v>107</v>
      </c>
      <c r="Z13" s="4"/>
      <c r="AA13" s="4"/>
      <c r="AB13" s="4"/>
    </row>
    <row r="14" spans="1:28" ht="14.25" customHeight="1" x14ac:dyDescent="0.25">
      <c r="A14" s="27">
        <v>9</v>
      </c>
      <c r="B14" s="8">
        <v>41</v>
      </c>
      <c r="C14" s="32">
        <v>632001</v>
      </c>
      <c r="D14" s="33" t="s">
        <v>115</v>
      </c>
      <c r="E14" s="72">
        <v>9515</v>
      </c>
      <c r="F14" s="72">
        <v>6288.8</v>
      </c>
      <c r="G14" s="72">
        <v>11000</v>
      </c>
      <c r="H14" s="72">
        <v>9612.84</v>
      </c>
      <c r="I14" s="72">
        <v>11000</v>
      </c>
      <c r="J14" s="72">
        <v>5144.3900000000003</v>
      </c>
      <c r="K14" s="72">
        <v>8000</v>
      </c>
      <c r="L14" s="72"/>
      <c r="M14" s="72">
        <v>8000</v>
      </c>
      <c r="N14" s="72">
        <v>8000</v>
      </c>
      <c r="O14" s="39"/>
      <c r="P14" s="72">
        <v>8000</v>
      </c>
      <c r="Q14" s="415"/>
      <c r="R14" s="375">
        <v>8000</v>
      </c>
      <c r="S14" s="400">
        <v>12368.39</v>
      </c>
      <c r="T14" s="375"/>
      <c r="U14" s="186">
        <f t="shared" si="0"/>
        <v>8000</v>
      </c>
      <c r="V14" s="186">
        <v>16736</v>
      </c>
      <c r="W14" s="257">
        <f>U14+V14</f>
        <v>24736</v>
      </c>
      <c r="X14" s="186">
        <v>18695.09</v>
      </c>
      <c r="Y14" s="291" t="s">
        <v>107</v>
      </c>
      <c r="Z14" s="4"/>
      <c r="AA14" s="4"/>
    </row>
    <row r="15" spans="1:28" ht="15.75" customHeight="1" x14ac:dyDescent="0.25">
      <c r="A15" s="27">
        <v>10</v>
      </c>
      <c r="B15" s="8">
        <v>41</v>
      </c>
      <c r="C15" s="32">
        <v>632003</v>
      </c>
      <c r="D15" s="33" t="s">
        <v>116</v>
      </c>
      <c r="E15" s="72">
        <v>3661.31</v>
      </c>
      <c r="F15" s="72">
        <v>2756.42</v>
      </c>
      <c r="G15" s="72">
        <v>3500</v>
      </c>
      <c r="H15" s="72">
        <v>2271.2199999999998</v>
      </c>
      <c r="I15" s="72">
        <v>3500</v>
      </c>
      <c r="J15" s="72">
        <v>490.95</v>
      </c>
      <c r="K15" s="72">
        <v>2500</v>
      </c>
      <c r="L15" s="72"/>
      <c r="M15" s="72">
        <v>2500</v>
      </c>
      <c r="N15" s="72">
        <v>2500</v>
      </c>
      <c r="O15" s="39"/>
      <c r="P15" s="72">
        <v>2500</v>
      </c>
      <c r="Q15" s="39"/>
      <c r="R15" s="387">
        <v>2500</v>
      </c>
      <c r="S15" s="392">
        <v>1681.48</v>
      </c>
      <c r="T15" s="375"/>
      <c r="U15" s="186">
        <f t="shared" si="0"/>
        <v>2500</v>
      </c>
      <c r="V15" s="186"/>
      <c r="W15" s="257">
        <f>U15</f>
        <v>2500</v>
      </c>
      <c r="X15" s="186">
        <v>2638.01</v>
      </c>
      <c r="Y15" s="291" t="s">
        <v>117</v>
      </c>
      <c r="Z15" s="4"/>
      <c r="AA15" s="4"/>
      <c r="AB15" s="4"/>
    </row>
    <row r="16" spans="1:28" x14ac:dyDescent="0.25">
      <c r="A16" s="27">
        <v>11</v>
      </c>
      <c r="B16" s="8">
        <v>41</v>
      </c>
      <c r="C16" s="32">
        <v>632005</v>
      </c>
      <c r="D16" s="33" t="s">
        <v>118</v>
      </c>
      <c r="E16" s="72">
        <v>0</v>
      </c>
      <c r="F16" s="72">
        <v>0</v>
      </c>
      <c r="G16" s="72">
        <v>0</v>
      </c>
      <c r="H16" s="72">
        <v>1039.56</v>
      </c>
      <c r="I16" s="72">
        <v>0</v>
      </c>
      <c r="J16" s="72">
        <v>0</v>
      </c>
      <c r="K16" s="72">
        <v>1500</v>
      </c>
      <c r="L16" s="72"/>
      <c r="M16" s="72">
        <v>1500</v>
      </c>
      <c r="N16" s="72">
        <v>1500</v>
      </c>
      <c r="O16" s="39"/>
      <c r="P16" s="72">
        <v>1500</v>
      </c>
      <c r="Q16" s="39"/>
      <c r="R16" s="160">
        <v>1500</v>
      </c>
      <c r="S16" s="377">
        <v>169.73</v>
      </c>
      <c r="T16" s="392"/>
      <c r="U16" s="186">
        <f t="shared" si="0"/>
        <v>1500</v>
      </c>
      <c r="V16" s="186"/>
      <c r="W16" s="257">
        <f>U16</f>
        <v>1500</v>
      </c>
      <c r="X16" s="186">
        <v>563.73</v>
      </c>
      <c r="Y16" s="291" t="s">
        <v>107</v>
      </c>
      <c r="Z16" s="4"/>
      <c r="AA16" s="4"/>
      <c r="AB16" s="4"/>
    </row>
    <row r="17" spans="1:28" x14ac:dyDescent="0.25">
      <c r="A17" s="27">
        <v>12</v>
      </c>
      <c r="B17" s="8">
        <v>41</v>
      </c>
      <c r="C17" s="32">
        <v>632005</v>
      </c>
      <c r="D17" s="33" t="s">
        <v>119</v>
      </c>
      <c r="E17" s="72">
        <v>1947.49</v>
      </c>
      <c r="F17" s="72">
        <v>3072.99</v>
      </c>
      <c r="G17" s="72">
        <v>2400</v>
      </c>
      <c r="H17" s="72">
        <v>3015.32</v>
      </c>
      <c r="I17" s="72">
        <v>2400</v>
      </c>
      <c r="J17" s="72">
        <v>868.12</v>
      </c>
      <c r="K17" s="72">
        <v>2500</v>
      </c>
      <c r="L17" s="72"/>
      <c r="M17" s="72">
        <v>2500</v>
      </c>
      <c r="N17" s="72">
        <v>2500</v>
      </c>
      <c r="O17" s="39"/>
      <c r="P17" s="72">
        <v>2500</v>
      </c>
      <c r="Q17" s="39"/>
      <c r="R17" s="160">
        <v>2500</v>
      </c>
      <c r="S17" s="377">
        <v>1780.44</v>
      </c>
      <c r="T17" s="377"/>
      <c r="U17" s="186">
        <f t="shared" si="0"/>
        <v>2500</v>
      </c>
      <c r="V17" s="186">
        <v>500</v>
      </c>
      <c r="W17" s="257">
        <f>U17+V17</f>
        <v>3000</v>
      </c>
      <c r="X17" s="186">
        <v>2686.43</v>
      </c>
      <c r="Y17" s="291" t="s">
        <v>107</v>
      </c>
      <c r="Z17" s="4"/>
      <c r="AA17" s="4"/>
      <c r="AB17" s="4"/>
    </row>
    <row r="18" spans="1:28" ht="15" customHeight="1" x14ac:dyDescent="0.25">
      <c r="A18" s="27">
        <v>13</v>
      </c>
      <c r="B18" s="8">
        <v>41</v>
      </c>
      <c r="C18" s="32">
        <v>632004</v>
      </c>
      <c r="D18" s="33" t="s">
        <v>120</v>
      </c>
      <c r="E18" s="72">
        <v>939.58</v>
      </c>
      <c r="F18" s="72">
        <v>221.84</v>
      </c>
      <c r="G18" s="72">
        <v>800</v>
      </c>
      <c r="H18" s="72">
        <v>274.02</v>
      </c>
      <c r="I18" s="72">
        <v>800</v>
      </c>
      <c r="J18" s="72">
        <v>126.48</v>
      </c>
      <c r="K18" s="72">
        <v>400</v>
      </c>
      <c r="L18" s="72"/>
      <c r="M18" s="72">
        <v>400</v>
      </c>
      <c r="N18" s="72">
        <v>400</v>
      </c>
      <c r="O18" s="39"/>
      <c r="P18" s="72">
        <v>400</v>
      </c>
      <c r="Q18" s="39"/>
      <c r="R18" s="72">
        <v>400</v>
      </c>
      <c r="S18" s="39">
        <v>151.34</v>
      </c>
      <c r="T18" s="39"/>
      <c r="U18" s="186">
        <f t="shared" si="0"/>
        <v>400</v>
      </c>
      <c r="V18" s="186"/>
      <c r="W18" s="257">
        <f>U18</f>
        <v>400</v>
      </c>
      <c r="X18" s="186">
        <v>246.67</v>
      </c>
      <c r="Y18" s="291" t="s">
        <v>121</v>
      </c>
      <c r="Z18" s="4"/>
      <c r="AA18" s="4"/>
      <c r="AB18" s="4"/>
    </row>
    <row r="19" spans="1:28" x14ac:dyDescent="0.25">
      <c r="A19" s="27">
        <v>14</v>
      </c>
      <c r="B19" s="8">
        <v>41</v>
      </c>
      <c r="C19" s="32">
        <v>633001</v>
      </c>
      <c r="D19" s="33" t="s">
        <v>122</v>
      </c>
      <c r="E19" s="72">
        <v>634</v>
      </c>
      <c r="F19" s="72">
        <v>655.37</v>
      </c>
      <c r="G19" s="72">
        <v>500</v>
      </c>
      <c r="H19" s="72">
        <v>105.9</v>
      </c>
      <c r="I19" s="72">
        <v>500</v>
      </c>
      <c r="J19" s="72">
        <v>0</v>
      </c>
      <c r="K19" s="72">
        <v>6000</v>
      </c>
      <c r="L19" s="72"/>
      <c r="M19" s="72">
        <v>6000</v>
      </c>
      <c r="N19" s="72">
        <v>6000</v>
      </c>
      <c r="O19" s="39"/>
      <c r="P19" s="72">
        <v>6000</v>
      </c>
      <c r="Q19" s="39"/>
      <c r="R19" s="72">
        <v>6000</v>
      </c>
      <c r="S19" s="39">
        <v>36.1</v>
      </c>
      <c r="T19" s="39"/>
      <c r="U19" s="186">
        <f t="shared" si="0"/>
        <v>6000</v>
      </c>
      <c r="V19" s="186"/>
      <c r="W19" s="257">
        <f t="shared" ref="W19:W34" si="1">U19</f>
        <v>6000</v>
      </c>
      <c r="X19" s="186">
        <v>36.1</v>
      </c>
      <c r="Y19" s="291" t="s">
        <v>123</v>
      </c>
      <c r="Z19" s="4"/>
      <c r="AA19" s="4"/>
      <c r="AB19" s="4"/>
    </row>
    <row r="20" spans="1:28" x14ac:dyDescent="0.25">
      <c r="A20" s="27">
        <v>15</v>
      </c>
      <c r="B20" s="8">
        <v>41</v>
      </c>
      <c r="C20" s="32">
        <v>633002</v>
      </c>
      <c r="D20" s="33" t="s">
        <v>124</v>
      </c>
      <c r="E20" s="72">
        <v>256.94</v>
      </c>
      <c r="F20" s="72">
        <v>772.54</v>
      </c>
      <c r="G20" s="72">
        <v>500</v>
      </c>
      <c r="H20" s="72">
        <v>3680.98</v>
      </c>
      <c r="I20" s="72">
        <v>500</v>
      </c>
      <c r="J20" s="72">
        <v>24.96</v>
      </c>
      <c r="K20" s="72">
        <v>500</v>
      </c>
      <c r="L20" s="72"/>
      <c r="M20" s="72">
        <v>500</v>
      </c>
      <c r="N20" s="72">
        <v>500</v>
      </c>
      <c r="O20" s="39"/>
      <c r="P20" s="72">
        <v>500</v>
      </c>
      <c r="Q20" s="39"/>
      <c r="R20" s="72">
        <v>500</v>
      </c>
      <c r="S20" s="39">
        <v>24.96</v>
      </c>
      <c r="T20" s="39"/>
      <c r="U20" s="186">
        <f t="shared" si="0"/>
        <v>500</v>
      </c>
      <c r="V20" s="186"/>
      <c r="W20" s="257">
        <f t="shared" si="1"/>
        <v>500</v>
      </c>
      <c r="X20" s="186">
        <v>24.96</v>
      </c>
      <c r="Y20" s="291" t="s">
        <v>121</v>
      </c>
      <c r="Z20" s="4"/>
      <c r="AA20" s="4"/>
      <c r="AB20" s="4"/>
    </row>
    <row r="21" spans="1:28" ht="15.75" customHeight="1" x14ac:dyDescent="0.25">
      <c r="A21" s="27">
        <v>16</v>
      </c>
      <c r="B21" s="8">
        <v>41</v>
      </c>
      <c r="C21" s="32">
        <v>633003</v>
      </c>
      <c r="D21" s="33" t="s">
        <v>125</v>
      </c>
      <c r="E21" s="72">
        <v>933.95</v>
      </c>
      <c r="F21" s="72">
        <v>91.18</v>
      </c>
      <c r="G21" s="72">
        <v>500</v>
      </c>
      <c r="H21" s="72">
        <v>448.38</v>
      </c>
      <c r="I21" s="72">
        <v>500</v>
      </c>
      <c r="J21" s="72">
        <v>0</v>
      </c>
      <c r="K21" s="72">
        <v>500</v>
      </c>
      <c r="L21" s="72"/>
      <c r="M21" s="72">
        <v>500</v>
      </c>
      <c r="N21" s="72">
        <v>500</v>
      </c>
      <c r="O21" s="39"/>
      <c r="P21" s="72">
        <v>500</v>
      </c>
      <c r="Q21" s="39"/>
      <c r="R21" s="72">
        <v>500</v>
      </c>
      <c r="S21" s="39">
        <v>0</v>
      </c>
      <c r="T21" s="39"/>
      <c r="U21" s="186">
        <f t="shared" si="0"/>
        <v>500</v>
      </c>
      <c r="V21" s="186"/>
      <c r="W21" s="257">
        <f t="shared" si="1"/>
        <v>500</v>
      </c>
      <c r="X21" s="186">
        <v>75.400000000000006</v>
      </c>
      <c r="Y21" s="291" t="s">
        <v>121</v>
      </c>
      <c r="Z21" s="4"/>
      <c r="AA21" s="4"/>
      <c r="AB21" s="4"/>
    </row>
    <row r="22" spans="1:28" ht="15" customHeight="1" x14ac:dyDescent="0.25">
      <c r="A22" s="27">
        <v>17</v>
      </c>
      <c r="B22" s="8">
        <v>41</v>
      </c>
      <c r="C22" s="32">
        <v>633004</v>
      </c>
      <c r="D22" s="33" t="s">
        <v>126</v>
      </c>
      <c r="E22" s="72">
        <v>0</v>
      </c>
      <c r="F22" s="72">
        <v>283.57</v>
      </c>
      <c r="G22" s="72">
        <v>500</v>
      </c>
      <c r="H22" s="72">
        <v>0</v>
      </c>
      <c r="I22" s="72">
        <v>500</v>
      </c>
      <c r="J22" s="72">
        <v>0</v>
      </c>
      <c r="K22" s="72">
        <v>500</v>
      </c>
      <c r="L22" s="72"/>
      <c r="M22" s="72">
        <v>500</v>
      </c>
      <c r="N22" s="72">
        <v>500</v>
      </c>
      <c r="O22" s="39"/>
      <c r="P22" s="72">
        <v>500</v>
      </c>
      <c r="Q22" s="39"/>
      <c r="R22" s="72">
        <v>500</v>
      </c>
      <c r="S22" s="39">
        <v>468.9</v>
      </c>
      <c r="T22" s="39"/>
      <c r="U22" s="186">
        <f t="shared" si="0"/>
        <v>500</v>
      </c>
      <c r="V22" s="186">
        <v>500</v>
      </c>
      <c r="W22" s="257">
        <f>U22+V22</f>
        <v>1000</v>
      </c>
      <c r="X22" s="186">
        <v>479.66</v>
      </c>
      <c r="Y22" s="291" t="s">
        <v>127</v>
      </c>
      <c r="Z22" s="4"/>
      <c r="AA22" s="4"/>
      <c r="AB22" s="4"/>
    </row>
    <row r="23" spans="1:28" ht="15" customHeight="1" x14ac:dyDescent="0.25">
      <c r="A23" s="27">
        <v>18</v>
      </c>
      <c r="B23" s="8">
        <v>41</v>
      </c>
      <c r="C23" s="32">
        <v>633004</v>
      </c>
      <c r="D23" s="33" t="s">
        <v>128</v>
      </c>
      <c r="E23" s="72">
        <v>0</v>
      </c>
      <c r="F23" s="72">
        <v>0</v>
      </c>
      <c r="G23" s="72">
        <v>400</v>
      </c>
      <c r="H23" s="72">
        <v>180</v>
      </c>
      <c r="I23" s="72">
        <v>400</v>
      </c>
      <c r="J23" s="72">
        <v>0</v>
      </c>
      <c r="K23" s="72">
        <v>150</v>
      </c>
      <c r="L23" s="72"/>
      <c r="M23" s="72">
        <v>150</v>
      </c>
      <c r="N23" s="72">
        <v>150</v>
      </c>
      <c r="O23" s="39"/>
      <c r="P23" s="72">
        <v>150</v>
      </c>
      <c r="Q23" s="39"/>
      <c r="R23" s="72">
        <v>150</v>
      </c>
      <c r="S23" s="39">
        <v>0</v>
      </c>
      <c r="T23" s="39"/>
      <c r="U23" s="186">
        <f t="shared" si="0"/>
        <v>150</v>
      </c>
      <c r="V23" s="186">
        <v>30</v>
      </c>
      <c r="W23" s="257">
        <f>U23+V23</f>
        <v>180</v>
      </c>
      <c r="X23" s="186">
        <v>0</v>
      </c>
      <c r="Y23" s="291" t="s">
        <v>127</v>
      </c>
      <c r="Z23" s="4"/>
      <c r="AA23" s="4"/>
      <c r="AB23" s="4"/>
    </row>
    <row r="24" spans="1:28" ht="15" customHeight="1" x14ac:dyDescent="0.25">
      <c r="A24" s="27">
        <v>19</v>
      </c>
      <c r="B24" s="8">
        <v>41</v>
      </c>
      <c r="C24" s="32">
        <v>633004</v>
      </c>
      <c r="D24" s="33" t="s">
        <v>129</v>
      </c>
      <c r="E24" s="72">
        <v>0</v>
      </c>
      <c r="F24" s="72">
        <v>0</v>
      </c>
      <c r="G24" s="72">
        <v>1000</v>
      </c>
      <c r="H24" s="72">
        <v>0</v>
      </c>
      <c r="I24" s="72">
        <v>1000</v>
      </c>
      <c r="J24" s="72">
        <v>0</v>
      </c>
      <c r="K24" s="72">
        <v>500</v>
      </c>
      <c r="L24" s="72"/>
      <c r="M24" s="72">
        <v>500</v>
      </c>
      <c r="N24" s="72">
        <v>500</v>
      </c>
      <c r="O24" s="39"/>
      <c r="P24" s="72">
        <v>500</v>
      </c>
      <c r="Q24" s="39"/>
      <c r="R24" s="72">
        <v>500</v>
      </c>
      <c r="S24" s="39">
        <v>0</v>
      </c>
      <c r="T24" s="39"/>
      <c r="U24" s="186">
        <f t="shared" si="0"/>
        <v>500</v>
      </c>
      <c r="V24" s="186"/>
      <c r="W24" s="257">
        <f t="shared" si="1"/>
        <v>500</v>
      </c>
      <c r="X24" s="186">
        <v>0</v>
      </c>
      <c r="Y24" s="291" t="s">
        <v>127</v>
      </c>
      <c r="Z24" s="4"/>
      <c r="AA24" s="4"/>
      <c r="AB24" s="4"/>
    </row>
    <row r="25" spans="1:28" ht="15" customHeight="1" x14ac:dyDescent="0.25">
      <c r="A25" s="27">
        <v>20</v>
      </c>
      <c r="B25" s="8">
        <v>41</v>
      </c>
      <c r="C25" s="32">
        <v>633006</v>
      </c>
      <c r="D25" s="33" t="s">
        <v>130</v>
      </c>
      <c r="E25" s="10">
        <v>4053.6</v>
      </c>
      <c r="F25" s="72">
        <v>4790.17</v>
      </c>
      <c r="G25" s="72">
        <v>4000</v>
      </c>
      <c r="H25" s="72">
        <v>2443.0700000000002</v>
      </c>
      <c r="I25" s="72">
        <v>4000</v>
      </c>
      <c r="J25" s="72">
        <v>1337</v>
      </c>
      <c r="K25" s="72">
        <v>3000</v>
      </c>
      <c r="L25" s="10"/>
      <c r="M25" s="72">
        <v>3000</v>
      </c>
      <c r="N25" s="72">
        <v>3000</v>
      </c>
      <c r="O25" s="39"/>
      <c r="P25" s="72">
        <v>3000</v>
      </c>
      <c r="Q25" s="39"/>
      <c r="R25" s="72">
        <v>3000</v>
      </c>
      <c r="S25" s="39">
        <v>2053.7600000000002</v>
      </c>
      <c r="T25" s="39"/>
      <c r="U25" s="186">
        <f t="shared" si="0"/>
        <v>3000</v>
      </c>
      <c r="V25" s="186"/>
      <c r="W25" s="257">
        <f t="shared" si="1"/>
        <v>3000</v>
      </c>
      <c r="X25" s="186">
        <v>2149.98</v>
      </c>
      <c r="Y25" s="291" t="s">
        <v>127</v>
      </c>
      <c r="Z25" s="4"/>
      <c r="AA25" s="4"/>
      <c r="AB25" s="4"/>
    </row>
    <row r="26" spans="1:28" ht="15" customHeight="1" x14ac:dyDescent="0.25">
      <c r="A26" s="27">
        <v>21</v>
      </c>
      <c r="B26" s="8">
        <v>41</v>
      </c>
      <c r="C26" s="32">
        <v>633006</v>
      </c>
      <c r="D26" s="33" t="s">
        <v>131</v>
      </c>
      <c r="E26" s="10">
        <v>1032.78</v>
      </c>
      <c r="F26" s="72">
        <v>1369.35</v>
      </c>
      <c r="G26" s="72">
        <v>1500</v>
      </c>
      <c r="H26" s="72">
        <v>937.55</v>
      </c>
      <c r="I26" s="72">
        <v>1500</v>
      </c>
      <c r="J26" s="10">
        <v>270.54000000000002</v>
      </c>
      <c r="K26" s="10">
        <v>2000</v>
      </c>
      <c r="L26" s="10"/>
      <c r="M26" s="10">
        <v>2000</v>
      </c>
      <c r="N26" s="10">
        <v>2000</v>
      </c>
      <c r="O26" s="165"/>
      <c r="P26" s="10">
        <v>2000</v>
      </c>
      <c r="Q26" s="165"/>
      <c r="R26" s="10">
        <v>2000</v>
      </c>
      <c r="S26" s="165">
        <v>1072.05</v>
      </c>
      <c r="T26" s="165"/>
      <c r="U26" s="186">
        <f t="shared" si="0"/>
        <v>2000</v>
      </c>
      <c r="V26" s="186"/>
      <c r="W26" s="257">
        <f t="shared" si="1"/>
        <v>2000</v>
      </c>
      <c r="X26" s="186">
        <v>1582.79</v>
      </c>
      <c r="Y26" s="291" t="s">
        <v>127</v>
      </c>
      <c r="Z26" s="4"/>
      <c r="AA26" s="4"/>
      <c r="AB26" s="4"/>
    </row>
    <row r="27" spans="1:28" ht="15" customHeight="1" x14ac:dyDescent="0.25">
      <c r="A27" s="27">
        <v>22</v>
      </c>
      <c r="B27" s="8">
        <v>41</v>
      </c>
      <c r="C27" s="32">
        <v>633006</v>
      </c>
      <c r="D27" s="33" t="s">
        <v>132</v>
      </c>
      <c r="E27" s="10">
        <v>57.56</v>
      </c>
      <c r="F27" s="10">
        <v>50.9</v>
      </c>
      <c r="G27" s="10">
        <v>200</v>
      </c>
      <c r="H27" s="10">
        <v>212</v>
      </c>
      <c r="I27" s="10">
        <v>200</v>
      </c>
      <c r="J27" s="10">
        <v>0</v>
      </c>
      <c r="K27" s="10">
        <v>200</v>
      </c>
      <c r="L27" s="10"/>
      <c r="M27" s="10">
        <v>200</v>
      </c>
      <c r="N27" s="10">
        <v>200</v>
      </c>
      <c r="O27" s="165"/>
      <c r="P27" s="10">
        <v>200</v>
      </c>
      <c r="Q27" s="165"/>
      <c r="R27" s="10">
        <v>200</v>
      </c>
      <c r="S27" s="165">
        <v>57.06</v>
      </c>
      <c r="T27" s="165"/>
      <c r="U27" s="186">
        <f t="shared" si="0"/>
        <v>200</v>
      </c>
      <c r="V27" s="186"/>
      <c r="W27" s="257">
        <f t="shared" si="1"/>
        <v>200</v>
      </c>
      <c r="X27" s="186">
        <v>57.06</v>
      </c>
      <c r="Y27" s="291" t="s">
        <v>123</v>
      </c>
      <c r="Z27" s="4"/>
      <c r="AA27" s="4"/>
      <c r="AB27" s="4"/>
    </row>
    <row r="28" spans="1:28" ht="15" customHeight="1" x14ac:dyDescent="0.25">
      <c r="A28" s="27">
        <v>23</v>
      </c>
      <c r="B28" s="8">
        <v>41</v>
      </c>
      <c r="C28" s="32">
        <v>633006</v>
      </c>
      <c r="D28" s="33" t="s">
        <v>133</v>
      </c>
      <c r="E28" s="10">
        <v>0</v>
      </c>
      <c r="F28" s="10">
        <v>96.6</v>
      </c>
      <c r="G28" s="10">
        <v>100</v>
      </c>
      <c r="H28" s="10">
        <v>149.46</v>
      </c>
      <c r="I28" s="10">
        <v>100</v>
      </c>
      <c r="J28" s="10">
        <v>0</v>
      </c>
      <c r="K28" s="10">
        <v>150</v>
      </c>
      <c r="L28" s="10"/>
      <c r="M28" s="10">
        <v>150</v>
      </c>
      <c r="N28" s="10">
        <v>150</v>
      </c>
      <c r="O28" s="165"/>
      <c r="P28" s="10">
        <v>150</v>
      </c>
      <c r="Q28" s="165"/>
      <c r="R28" s="10">
        <v>150</v>
      </c>
      <c r="S28" s="165">
        <v>0</v>
      </c>
      <c r="T28" s="165"/>
      <c r="U28" s="186">
        <f t="shared" si="0"/>
        <v>150</v>
      </c>
      <c r="V28" s="186"/>
      <c r="W28" s="257">
        <f t="shared" si="1"/>
        <v>150</v>
      </c>
      <c r="X28" s="186">
        <v>0</v>
      </c>
      <c r="Y28" s="291" t="s">
        <v>123</v>
      </c>
      <c r="Z28" s="4"/>
      <c r="AA28" s="4"/>
      <c r="AB28" s="4"/>
    </row>
    <row r="29" spans="1:28" ht="15" customHeight="1" x14ac:dyDescent="0.25">
      <c r="A29" s="27">
        <v>24</v>
      </c>
      <c r="B29" s="8">
        <v>41</v>
      </c>
      <c r="C29" s="32">
        <v>633006</v>
      </c>
      <c r="D29" s="33" t="s">
        <v>134</v>
      </c>
      <c r="E29" s="10">
        <v>0</v>
      </c>
      <c r="F29" s="72">
        <v>0</v>
      </c>
      <c r="G29" s="72">
        <v>500</v>
      </c>
      <c r="H29" s="72">
        <v>0</v>
      </c>
      <c r="I29" s="72">
        <v>500</v>
      </c>
      <c r="J29" s="72">
        <v>0</v>
      </c>
      <c r="K29" s="72">
        <v>0</v>
      </c>
      <c r="L29" s="72"/>
      <c r="M29" s="72">
        <v>0</v>
      </c>
      <c r="N29" s="72">
        <v>0</v>
      </c>
      <c r="O29" s="39"/>
      <c r="P29" s="72">
        <v>0</v>
      </c>
      <c r="Q29" s="39"/>
      <c r="R29" s="72">
        <v>0</v>
      </c>
      <c r="S29" s="39">
        <v>0</v>
      </c>
      <c r="T29" s="39"/>
      <c r="U29" s="186">
        <f t="shared" si="0"/>
        <v>0</v>
      </c>
      <c r="V29" s="186"/>
      <c r="W29" s="257">
        <f t="shared" si="1"/>
        <v>0</v>
      </c>
      <c r="X29" s="186">
        <v>0</v>
      </c>
      <c r="Y29" s="291"/>
      <c r="Z29" s="4"/>
      <c r="AA29" s="4"/>
      <c r="AB29" s="4"/>
    </row>
    <row r="30" spans="1:28" ht="15" customHeight="1" x14ac:dyDescent="0.25">
      <c r="A30" s="27">
        <v>25</v>
      </c>
      <c r="B30" s="8">
        <v>41</v>
      </c>
      <c r="C30" s="32">
        <v>633006</v>
      </c>
      <c r="D30" s="33" t="s">
        <v>135</v>
      </c>
      <c r="E30" s="10">
        <v>336.68</v>
      </c>
      <c r="F30" s="10">
        <v>469.07</v>
      </c>
      <c r="G30" s="72">
        <v>700</v>
      </c>
      <c r="H30" s="72">
        <v>457.7</v>
      </c>
      <c r="I30" s="72">
        <v>700</v>
      </c>
      <c r="J30" s="72">
        <v>56.87</v>
      </c>
      <c r="K30" s="72">
        <v>700</v>
      </c>
      <c r="L30" s="72"/>
      <c r="M30" s="72">
        <v>700</v>
      </c>
      <c r="N30" s="72">
        <v>700</v>
      </c>
      <c r="O30" s="39"/>
      <c r="P30" s="72">
        <v>700</v>
      </c>
      <c r="Q30" s="39"/>
      <c r="R30" s="72">
        <v>700</v>
      </c>
      <c r="S30" s="39">
        <v>356.82</v>
      </c>
      <c r="T30" s="39"/>
      <c r="U30" s="186">
        <f t="shared" si="0"/>
        <v>700</v>
      </c>
      <c r="V30" s="186"/>
      <c r="W30" s="257">
        <f t="shared" si="1"/>
        <v>700</v>
      </c>
      <c r="X30" s="186">
        <v>309.38</v>
      </c>
      <c r="Y30" s="291" t="s">
        <v>127</v>
      </c>
      <c r="Z30" s="4"/>
      <c r="AA30" s="4"/>
      <c r="AB30" s="4"/>
    </row>
    <row r="31" spans="1:28" ht="15" customHeight="1" x14ac:dyDescent="0.25">
      <c r="A31" s="27">
        <v>26</v>
      </c>
      <c r="B31" s="8">
        <v>41</v>
      </c>
      <c r="C31" s="32">
        <v>633009</v>
      </c>
      <c r="D31" s="33" t="s">
        <v>136</v>
      </c>
      <c r="E31" s="10">
        <v>331</v>
      </c>
      <c r="F31" s="10">
        <v>692.05</v>
      </c>
      <c r="G31" s="72">
        <v>500</v>
      </c>
      <c r="H31" s="72">
        <v>747.67</v>
      </c>
      <c r="I31" s="72">
        <v>500</v>
      </c>
      <c r="J31" s="72">
        <v>0</v>
      </c>
      <c r="K31" s="72">
        <v>500</v>
      </c>
      <c r="L31" s="72"/>
      <c r="M31" s="72">
        <v>500</v>
      </c>
      <c r="N31" s="72">
        <v>500</v>
      </c>
      <c r="O31" s="39"/>
      <c r="P31" s="72">
        <v>500</v>
      </c>
      <c r="Q31" s="39"/>
      <c r="R31" s="72">
        <v>500</v>
      </c>
      <c r="S31" s="39">
        <v>0</v>
      </c>
      <c r="T31" s="39"/>
      <c r="U31" s="186">
        <f t="shared" si="0"/>
        <v>500</v>
      </c>
      <c r="V31" s="186"/>
      <c r="W31" s="257">
        <f t="shared" si="1"/>
        <v>500</v>
      </c>
      <c r="X31" s="186">
        <v>120.24</v>
      </c>
      <c r="Y31" s="291" t="s">
        <v>113</v>
      </c>
      <c r="Z31" s="4"/>
      <c r="AA31" s="4"/>
      <c r="AB31" s="4"/>
    </row>
    <row r="32" spans="1:28" ht="15.75" customHeight="1" x14ac:dyDescent="0.25">
      <c r="A32" s="27">
        <v>27</v>
      </c>
      <c r="B32" s="8">
        <v>41</v>
      </c>
      <c r="C32" s="32">
        <v>633010</v>
      </c>
      <c r="D32" s="33" t="s">
        <v>137</v>
      </c>
      <c r="E32" s="10">
        <v>15.6</v>
      </c>
      <c r="F32" s="10">
        <v>269.57</v>
      </c>
      <c r="G32" s="72">
        <v>200</v>
      </c>
      <c r="H32" s="72">
        <v>196.14</v>
      </c>
      <c r="I32" s="72">
        <v>200</v>
      </c>
      <c r="J32" s="72">
        <v>84.7</v>
      </c>
      <c r="K32" s="72">
        <v>300</v>
      </c>
      <c r="L32" s="72"/>
      <c r="M32" s="72">
        <v>300</v>
      </c>
      <c r="N32" s="72">
        <v>300</v>
      </c>
      <c r="O32" s="39"/>
      <c r="P32" s="72">
        <v>300</v>
      </c>
      <c r="Q32" s="39"/>
      <c r="R32" s="72">
        <v>300</v>
      </c>
      <c r="S32" s="39">
        <v>84.7</v>
      </c>
      <c r="T32" s="39"/>
      <c r="U32" s="186">
        <f t="shared" si="0"/>
        <v>300</v>
      </c>
      <c r="V32" s="186"/>
      <c r="W32" s="257">
        <f t="shared" si="1"/>
        <v>300</v>
      </c>
      <c r="X32" s="186">
        <v>269.16000000000003</v>
      </c>
      <c r="Y32" s="291" t="s">
        <v>127</v>
      </c>
      <c r="Z32" s="4"/>
      <c r="AA32" s="4"/>
      <c r="AB32" s="4"/>
    </row>
    <row r="33" spans="1:28" s="484" customFormat="1" ht="15.75" customHeight="1" x14ac:dyDescent="0.25">
      <c r="A33" s="27"/>
      <c r="B33" s="8">
        <v>41</v>
      </c>
      <c r="C33" s="32">
        <v>633011</v>
      </c>
      <c r="D33" s="33" t="s">
        <v>631</v>
      </c>
      <c r="E33" s="10"/>
      <c r="F33" s="10"/>
      <c r="G33" s="72"/>
      <c r="H33" s="72"/>
      <c r="I33" s="72"/>
      <c r="J33" s="72"/>
      <c r="K33" s="72"/>
      <c r="L33" s="72"/>
      <c r="M33" s="72"/>
      <c r="N33" s="72"/>
      <c r="O33" s="39"/>
      <c r="P33" s="72"/>
      <c r="Q33" s="39"/>
      <c r="R33" s="72"/>
      <c r="S33" s="39"/>
      <c r="T33" s="39"/>
      <c r="U33" s="186"/>
      <c r="V33" s="186"/>
      <c r="W33" s="257"/>
      <c r="X33" s="186">
        <v>48.61</v>
      </c>
      <c r="Y33" s="291"/>
      <c r="Z33" s="4"/>
      <c r="AA33" s="4"/>
      <c r="AB33" s="4"/>
    </row>
    <row r="34" spans="1:28" ht="15.75" customHeight="1" x14ac:dyDescent="0.25">
      <c r="A34" s="27">
        <v>28</v>
      </c>
      <c r="B34" s="8">
        <v>41</v>
      </c>
      <c r="C34" s="32">
        <v>633013</v>
      </c>
      <c r="D34" s="33" t="s">
        <v>138</v>
      </c>
      <c r="E34" s="10">
        <v>0</v>
      </c>
      <c r="F34" s="10">
        <v>0</v>
      </c>
      <c r="G34" s="72">
        <v>500</v>
      </c>
      <c r="H34" s="72">
        <v>0</v>
      </c>
      <c r="I34" s="72">
        <v>500</v>
      </c>
      <c r="J34" s="72">
        <v>0</v>
      </c>
      <c r="K34" s="72">
        <v>1000</v>
      </c>
      <c r="L34" s="72"/>
      <c r="M34" s="72">
        <v>1000</v>
      </c>
      <c r="N34" s="72">
        <v>1000</v>
      </c>
      <c r="O34" s="39"/>
      <c r="P34" s="72">
        <v>1000</v>
      </c>
      <c r="Q34" s="39"/>
      <c r="R34" s="72">
        <v>1000</v>
      </c>
      <c r="S34" s="39">
        <v>0</v>
      </c>
      <c r="T34" s="39"/>
      <c r="U34" s="186">
        <f t="shared" si="0"/>
        <v>1000</v>
      </c>
      <c r="V34" s="186"/>
      <c r="W34" s="257">
        <f t="shared" si="1"/>
        <v>1000</v>
      </c>
      <c r="X34" s="186">
        <v>0</v>
      </c>
      <c r="Y34" s="291" t="s">
        <v>121</v>
      </c>
      <c r="Z34" s="4"/>
      <c r="AA34" s="4"/>
      <c r="AB34" s="4"/>
    </row>
    <row r="35" spans="1:28" ht="25.5" customHeight="1" x14ac:dyDescent="0.25">
      <c r="A35" s="27">
        <v>29</v>
      </c>
      <c r="B35" s="8">
        <v>41</v>
      </c>
      <c r="C35" s="32">
        <v>633015</v>
      </c>
      <c r="D35" s="33" t="s">
        <v>139</v>
      </c>
      <c r="E35" s="10">
        <v>3603.34</v>
      </c>
      <c r="F35" s="10">
        <v>3682.95</v>
      </c>
      <c r="G35" s="72">
        <v>3500</v>
      </c>
      <c r="H35" s="72">
        <v>3191.61</v>
      </c>
      <c r="I35" s="72">
        <v>3500</v>
      </c>
      <c r="J35" s="72">
        <v>1150.6400000000001</v>
      </c>
      <c r="K35" s="72">
        <v>3600</v>
      </c>
      <c r="L35" s="72"/>
      <c r="M35" s="72">
        <v>3600</v>
      </c>
      <c r="N35" s="72">
        <v>3600</v>
      </c>
      <c r="O35" s="39"/>
      <c r="P35" s="72">
        <v>3600</v>
      </c>
      <c r="Q35" s="39"/>
      <c r="R35" s="72">
        <v>3600</v>
      </c>
      <c r="S35" s="39">
        <v>3278.32</v>
      </c>
      <c r="T35" s="39"/>
      <c r="U35" s="186">
        <f t="shared" si="0"/>
        <v>3600</v>
      </c>
      <c r="V35" s="186">
        <v>3000</v>
      </c>
      <c r="W35" s="257">
        <f>U35+V35</f>
        <v>6600</v>
      </c>
      <c r="X35" s="186">
        <v>5134.2299999999996</v>
      </c>
      <c r="Y35" s="291" t="s">
        <v>140</v>
      </c>
      <c r="Z35" s="4"/>
      <c r="AA35" s="4"/>
      <c r="AB35" s="4"/>
    </row>
    <row r="36" spans="1:28" ht="14.25" customHeight="1" x14ac:dyDescent="0.25">
      <c r="A36" s="27">
        <v>30</v>
      </c>
      <c r="B36" s="8">
        <v>41</v>
      </c>
      <c r="C36" s="32">
        <v>633016</v>
      </c>
      <c r="D36" s="33" t="s">
        <v>141</v>
      </c>
      <c r="E36" s="72">
        <v>1167.3900000000001</v>
      </c>
      <c r="F36" s="72">
        <v>348.04</v>
      </c>
      <c r="G36" s="72">
        <v>500</v>
      </c>
      <c r="H36" s="72">
        <v>495.63</v>
      </c>
      <c r="I36" s="72">
        <v>500</v>
      </c>
      <c r="J36" s="127">
        <v>0</v>
      </c>
      <c r="K36" s="127">
        <v>1000</v>
      </c>
      <c r="L36" s="72"/>
      <c r="M36" s="72">
        <f>K36</f>
        <v>1000</v>
      </c>
      <c r="N36" s="127">
        <v>1000</v>
      </c>
      <c r="O36" s="259"/>
      <c r="P36" s="72">
        <f>N36</f>
        <v>1000</v>
      </c>
      <c r="Q36" s="39"/>
      <c r="R36" s="72">
        <f>P36</f>
        <v>1000</v>
      </c>
      <c r="S36" s="39">
        <v>208.5</v>
      </c>
      <c r="T36" s="39"/>
      <c r="U36" s="186">
        <f t="shared" si="0"/>
        <v>1000</v>
      </c>
      <c r="V36" s="186"/>
      <c r="W36" s="257">
        <f>U36</f>
        <v>1000</v>
      </c>
      <c r="X36" s="186">
        <v>433.06</v>
      </c>
      <c r="Y36" s="291" t="s">
        <v>107</v>
      </c>
      <c r="Z36" s="4"/>
      <c r="AA36" s="4"/>
      <c r="AB36" s="4"/>
    </row>
    <row r="37" spans="1:28" ht="15.75" customHeight="1" x14ac:dyDescent="0.25">
      <c r="A37" s="27">
        <v>31</v>
      </c>
      <c r="B37" s="8">
        <v>41</v>
      </c>
      <c r="C37" s="32">
        <v>633016</v>
      </c>
      <c r="D37" s="33" t="s">
        <v>142</v>
      </c>
      <c r="E37" s="72">
        <v>361.72</v>
      </c>
      <c r="F37" s="72">
        <v>229.94</v>
      </c>
      <c r="G37" s="72">
        <v>500</v>
      </c>
      <c r="H37" s="72">
        <v>162.33000000000001</v>
      </c>
      <c r="I37" s="72">
        <v>500</v>
      </c>
      <c r="J37" s="72">
        <v>127.75</v>
      </c>
      <c r="K37" s="72">
        <v>500</v>
      </c>
      <c r="L37" s="72"/>
      <c r="M37" s="72">
        <v>500</v>
      </c>
      <c r="N37" s="72">
        <v>500</v>
      </c>
      <c r="O37" s="39"/>
      <c r="P37" s="72">
        <v>500</v>
      </c>
      <c r="Q37" s="39"/>
      <c r="R37" s="72">
        <v>500</v>
      </c>
      <c r="S37" s="39">
        <v>176.36</v>
      </c>
      <c r="T37" s="39"/>
      <c r="U37" s="186">
        <f t="shared" si="0"/>
        <v>500</v>
      </c>
      <c r="V37" s="186"/>
      <c r="W37" s="257">
        <f t="shared" ref="W37:W91" si="2">U37</f>
        <v>500</v>
      </c>
      <c r="X37" s="186">
        <v>176.36</v>
      </c>
      <c r="Y37" s="291" t="s">
        <v>143</v>
      </c>
      <c r="Z37" s="4"/>
      <c r="AA37" s="4"/>
      <c r="AB37" s="4"/>
    </row>
    <row r="38" spans="1:28" ht="15.75" customHeight="1" x14ac:dyDescent="0.25">
      <c r="A38" s="27">
        <v>32</v>
      </c>
      <c r="B38" s="8">
        <v>41</v>
      </c>
      <c r="C38" s="32">
        <v>633018</v>
      </c>
      <c r="D38" s="33" t="s">
        <v>144</v>
      </c>
      <c r="E38" s="72">
        <v>117</v>
      </c>
      <c r="F38" s="72">
        <v>577.79999999999995</v>
      </c>
      <c r="G38" s="72">
        <v>330</v>
      </c>
      <c r="H38" s="72">
        <v>0</v>
      </c>
      <c r="I38" s="72">
        <v>330</v>
      </c>
      <c r="J38" s="72">
        <v>316.8</v>
      </c>
      <c r="K38" s="72">
        <v>330</v>
      </c>
      <c r="L38" s="72"/>
      <c r="M38" s="72">
        <v>330</v>
      </c>
      <c r="N38" s="72">
        <v>330</v>
      </c>
      <c r="O38" s="39"/>
      <c r="P38" s="72">
        <v>330</v>
      </c>
      <c r="Q38" s="39"/>
      <c r="R38" s="72">
        <v>330</v>
      </c>
      <c r="S38" s="39">
        <v>316.8</v>
      </c>
      <c r="T38" s="39"/>
      <c r="U38" s="186">
        <f t="shared" si="0"/>
        <v>330</v>
      </c>
      <c r="V38" s="186"/>
      <c r="W38" s="257">
        <f t="shared" si="2"/>
        <v>330</v>
      </c>
      <c r="X38" s="186">
        <v>316.8</v>
      </c>
      <c r="Y38" s="291" t="s">
        <v>121</v>
      </c>
      <c r="Z38" s="4"/>
      <c r="AA38" s="4"/>
      <c r="AB38" s="4"/>
    </row>
    <row r="39" spans="1:28" ht="15" customHeight="1" x14ac:dyDescent="0.25">
      <c r="A39" s="27">
        <v>33</v>
      </c>
      <c r="B39" s="586">
        <v>41</v>
      </c>
      <c r="C39" s="588">
        <v>634001</v>
      </c>
      <c r="D39" s="33" t="s">
        <v>145</v>
      </c>
      <c r="E39" s="10">
        <v>3407.7</v>
      </c>
      <c r="F39" s="549">
        <v>3633.42</v>
      </c>
      <c r="G39" s="10">
        <v>4500</v>
      </c>
      <c r="H39" s="549">
        <v>4765.2299999999996</v>
      </c>
      <c r="I39" s="10">
        <v>4500</v>
      </c>
      <c r="J39" s="130">
        <v>1043.0999999999999</v>
      </c>
      <c r="K39" s="130">
        <v>4500</v>
      </c>
      <c r="L39" s="10"/>
      <c r="M39" s="10">
        <v>4500</v>
      </c>
      <c r="N39" s="130">
        <v>4500</v>
      </c>
      <c r="O39" s="244"/>
      <c r="P39" s="10">
        <v>4500</v>
      </c>
      <c r="Q39" s="165"/>
      <c r="R39" s="10">
        <v>4500</v>
      </c>
      <c r="S39" s="165">
        <v>2417.2600000000002</v>
      </c>
      <c r="T39" s="165"/>
      <c r="U39" s="186">
        <f t="shared" si="0"/>
        <v>4500</v>
      </c>
      <c r="V39" s="186"/>
      <c r="W39" s="257">
        <f t="shared" si="2"/>
        <v>4500</v>
      </c>
      <c r="X39" s="186">
        <v>3795.71</v>
      </c>
      <c r="Y39" s="291" t="s">
        <v>140</v>
      </c>
      <c r="Z39" s="4"/>
      <c r="AA39" s="4"/>
      <c r="AB39" s="4"/>
    </row>
    <row r="40" spans="1:28" ht="15.75" customHeight="1" x14ac:dyDescent="0.25">
      <c r="A40" s="27">
        <v>34</v>
      </c>
      <c r="B40" s="587"/>
      <c r="C40" s="589"/>
      <c r="D40" s="33" t="s">
        <v>146</v>
      </c>
      <c r="E40" s="10">
        <v>57.33</v>
      </c>
      <c r="F40" s="550"/>
      <c r="G40" s="10">
        <v>400</v>
      </c>
      <c r="H40" s="550"/>
      <c r="I40" s="10">
        <v>400</v>
      </c>
      <c r="J40" s="130">
        <v>0</v>
      </c>
      <c r="K40" s="130">
        <v>400</v>
      </c>
      <c r="L40" s="10"/>
      <c r="M40" s="10">
        <v>400</v>
      </c>
      <c r="N40" s="130">
        <v>400</v>
      </c>
      <c r="O40" s="244"/>
      <c r="P40" s="10">
        <v>400</v>
      </c>
      <c r="Q40" s="165"/>
      <c r="R40" s="10">
        <v>400</v>
      </c>
      <c r="S40" s="165">
        <v>0</v>
      </c>
      <c r="T40" s="165"/>
      <c r="U40" s="186">
        <f t="shared" si="0"/>
        <v>400</v>
      </c>
      <c r="V40" s="186"/>
      <c r="W40" s="257">
        <f t="shared" si="2"/>
        <v>400</v>
      </c>
      <c r="X40" s="186">
        <v>0</v>
      </c>
      <c r="Y40" s="291" t="s">
        <v>140</v>
      </c>
      <c r="Z40" s="4"/>
      <c r="AA40" s="4"/>
      <c r="AB40" s="4"/>
    </row>
    <row r="41" spans="1:28" ht="15" customHeight="1" x14ac:dyDescent="0.25">
      <c r="A41" s="27">
        <v>35</v>
      </c>
      <c r="B41" s="8">
        <v>41</v>
      </c>
      <c r="C41" s="32">
        <v>634002</v>
      </c>
      <c r="D41" s="33" t="s">
        <v>147</v>
      </c>
      <c r="E41" s="10">
        <v>15588.79</v>
      </c>
      <c r="F41" s="10">
        <v>3110.22</v>
      </c>
      <c r="G41" s="10">
        <v>4000</v>
      </c>
      <c r="H41" s="10">
        <v>7222.49</v>
      </c>
      <c r="I41" s="10">
        <v>4000</v>
      </c>
      <c r="J41" s="130">
        <v>3450.81</v>
      </c>
      <c r="K41" s="130">
        <v>5500</v>
      </c>
      <c r="L41" s="10"/>
      <c r="M41" s="10">
        <v>5500</v>
      </c>
      <c r="N41" s="130">
        <v>5500</v>
      </c>
      <c r="O41" s="244"/>
      <c r="P41" s="10">
        <v>5500</v>
      </c>
      <c r="Q41" s="165"/>
      <c r="R41" s="10">
        <v>5500</v>
      </c>
      <c r="S41" s="165">
        <v>3348.8</v>
      </c>
      <c r="T41" s="165"/>
      <c r="U41" s="186">
        <f t="shared" si="0"/>
        <v>5500</v>
      </c>
      <c r="V41" s="186">
        <v>1000</v>
      </c>
      <c r="W41" s="257">
        <f>U41+V41</f>
        <v>6500</v>
      </c>
      <c r="X41" s="186">
        <v>6311.56</v>
      </c>
      <c r="Y41" s="291" t="s">
        <v>140</v>
      </c>
      <c r="Z41" s="4"/>
      <c r="AA41" s="4"/>
      <c r="AB41" s="4"/>
    </row>
    <row r="42" spans="1:28" ht="25.5" customHeight="1" x14ac:dyDescent="0.25">
      <c r="A42" s="27">
        <v>36</v>
      </c>
      <c r="B42" s="8">
        <v>41</v>
      </c>
      <c r="C42" s="32">
        <v>634003</v>
      </c>
      <c r="D42" s="33" t="s">
        <v>148</v>
      </c>
      <c r="E42" s="10">
        <v>1050.96</v>
      </c>
      <c r="F42" s="10">
        <v>1115.03</v>
      </c>
      <c r="G42" s="10">
        <v>1100</v>
      </c>
      <c r="H42" s="10">
        <v>1120.3800000000001</v>
      </c>
      <c r="I42" s="10">
        <v>1100</v>
      </c>
      <c r="J42" s="130">
        <v>0</v>
      </c>
      <c r="K42" s="130">
        <v>1100</v>
      </c>
      <c r="L42" s="10"/>
      <c r="M42" s="10">
        <v>1100</v>
      </c>
      <c r="N42" s="130">
        <v>1100</v>
      </c>
      <c r="O42" s="244"/>
      <c r="P42" s="10">
        <v>1100</v>
      </c>
      <c r="Q42" s="165"/>
      <c r="R42" s="10">
        <v>1100</v>
      </c>
      <c r="S42" s="165">
        <v>122.39</v>
      </c>
      <c r="T42" s="165"/>
      <c r="U42" s="186">
        <f t="shared" si="0"/>
        <v>1100</v>
      </c>
      <c r="V42" s="186"/>
      <c r="W42" s="257">
        <f t="shared" si="2"/>
        <v>1100</v>
      </c>
      <c r="X42" s="186">
        <v>508.23</v>
      </c>
      <c r="Y42" s="291" t="s">
        <v>140</v>
      </c>
      <c r="Z42" s="4"/>
      <c r="AA42" s="4"/>
      <c r="AB42" s="4"/>
    </row>
    <row r="43" spans="1:28" ht="37.5" customHeight="1" x14ac:dyDescent="0.25">
      <c r="A43" s="27">
        <v>37</v>
      </c>
      <c r="B43" s="8">
        <v>41</v>
      </c>
      <c r="C43" s="32">
        <v>634005</v>
      </c>
      <c r="D43" s="33" t="s">
        <v>149</v>
      </c>
      <c r="E43" s="10">
        <v>187.46</v>
      </c>
      <c r="F43" s="10">
        <v>100</v>
      </c>
      <c r="G43" s="10">
        <v>200</v>
      </c>
      <c r="H43" s="10">
        <v>150</v>
      </c>
      <c r="I43" s="10">
        <v>200</v>
      </c>
      <c r="J43" s="130">
        <v>100</v>
      </c>
      <c r="K43" s="130">
        <v>200</v>
      </c>
      <c r="L43" s="10"/>
      <c r="M43" s="10">
        <v>200</v>
      </c>
      <c r="N43" s="130">
        <v>200</v>
      </c>
      <c r="O43" s="244"/>
      <c r="P43" s="10">
        <v>200</v>
      </c>
      <c r="Q43" s="165"/>
      <c r="R43" s="10">
        <v>200</v>
      </c>
      <c r="S43" s="165">
        <v>100</v>
      </c>
      <c r="T43" s="165"/>
      <c r="U43" s="186">
        <f t="shared" ref="U43:U72" si="3">R43</f>
        <v>200</v>
      </c>
      <c r="V43" s="186"/>
      <c r="W43" s="257">
        <f t="shared" si="2"/>
        <v>200</v>
      </c>
      <c r="X43" s="186">
        <v>100</v>
      </c>
      <c r="Y43" s="291" t="s">
        <v>140</v>
      </c>
      <c r="Z43" s="4"/>
      <c r="AA43" s="4"/>
      <c r="AB43" s="4"/>
    </row>
    <row r="44" spans="1:28" ht="15" customHeight="1" x14ac:dyDescent="0.25">
      <c r="A44" s="27">
        <v>38</v>
      </c>
      <c r="B44" s="8">
        <v>41</v>
      </c>
      <c r="C44" s="32">
        <v>635002</v>
      </c>
      <c r="D44" s="33" t="s">
        <v>150</v>
      </c>
      <c r="E44" s="72">
        <v>54</v>
      </c>
      <c r="F44" s="72">
        <v>99.8</v>
      </c>
      <c r="G44" s="10">
        <v>1500</v>
      </c>
      <c r="H44" s="10">
        <v>86</v>
      </c>
      <c r="I44" s="10">
        <v>1500</v>
      </c>
      <c r="J44" s="130">
        <v>0</v>
      </c>
      <c r="K44" s="130">
        <v>0</v>
      </c>
      <c r="L44" s="10"/>
      <c r="M44" s="10">
        <v>0</v>
      </c>
      <c r="N44" s="130">
        <v>0</v>
      </c>
      <c r="O44" s="244"/>
      <c r="P44" s="10">
        <v>0</v>
      </c>
      <c r="Q44" s="165"/>
      <c r="R44" s="10">
        <v>0</v>
      </c>
      <c r="S44" s="165">
        <v>0</v>
      </c>
      <c r="T44" s="165"/>
      <c r="U44" s="186">
        <f t="shared" si="3"/>
        <v>0</v>
      </c>
      <c r="V44" s="186"/>
      <c r="W44" s="257">
        <f t="shared" si="2"/>
        <v>0</v>
      </c>
      <c r="X44" s="186"/>
      <c r="Y44" s="291"/>
      <c r="Z44" s="4"/>
      <c r="AA44" s="4"/>
      <c r="AB44" s="4"/>
    </row>
    <row r="45" spans="1:28" ht="15" customHeight="1" x14ac:dyDescent="0.25">
      <c r="A45" s="27">
        <v>39</v>
      </c>
      <c r="B45" s="8">
        <v>41</v>
      </c>
      <c r="C45" s="32">
        <v>635004</v>
      </c>
      <c r="D45" s="33" t="s">
        <v>151</v>
      </c>
      <c r="E45" s="72">
        <v>510</v>
      </c>
      <c r="F45" s="72">
        <v>370.47</v>
      </c>
      <c r="G45" s="10">
        <v>1500</v>
      </c>
      <c r="H45" s="10">
        <v>36</v>
      </c>
      <c r="I45" s="10">
        <v>1500</v>
      </c>
      <c r="J45" s="130">
        <v>0</v>
      </c>
      <c r="K45" s="130">
        <v>2000</v>
      </c>
      <c r="L45" s="10"/>
      <c r="M45" s="10">
        <v>2000</v>
      </c>
      <c r="N45" s="130">
        <v>2000</v>
      </c>
      <c r="O45" s="244"/>
      <c r="P45" s="10">
        <v>2000</v>
      </c>
      <c r="Q45" s="165"/>
      <c r="R45" s="10">
        <v>2000</v>
      </c>
      <c r="S45" s="165">
        <v>166.56</v>
      </c>
      <c r="T45" s="165"/>
      <c r="U45" s="186">
        <f t="shared" si="3"/>
        <v>2000</v>
      </c>
      <c r="V45" s="186"/>
      <c r="W45" s="257">
        <f>U45</f>
        <v>2000</v>
      </c>
      <c r="X45" s="186">
        <v>166.56</v>
      </c>
      <c r="Y45" s="291" t="s">
        <v>127</v>
      </c>
      <c r="Z45" s="4"/>
      <c r="AA45" s="4"/>
      <c r="AB45" s="4"/>
    </row>
    <row r="46" spans="1:28" ht="15" customHeight="1" x14ac:dyDescent="0.25">
      <c r="A46" s="27">
        <v>40</v>
      </c>
      <c r="B46" s="8">
        <v>41</v>
      </c>
      <c r="C46" s="32">
        <v>635006</v>
      </c>
      <c r="D46" s="33" t="s">
        <v>152</v>
      </c>
      <c r="E46" s="72">
        <v>332.4</v>
      </c>
      <c r="F46" s="72">
        <v>114.2</v>
      </c>
      <c r="G46" s="10">
        <v>5000</v>
      </c>
      <c r="H46" s="10">
        <v>0</v>
      </c>
      <c r="I46" s="10">
        <v>5000</v>
      </c>
      <c r="J46" s="72">
        <v>160</v>
      </c>
      <c r="K46" s="72">
        <v>5000</v>
      </c>
      <c r="L46" s="10"/>
      <c r="M46" s="10">
        <v>5000</v>
      </c>
      <c r="N46" s="72">
        <v>5000</v>
      </c>
      <c r="O46" s="39"/>
      <c r="P46" s="10">
        <v>5000</v>
      </c>
      <c r="Q46" s="165"/>
      <c r="R46" s="10">
        <v>5000</v>
      </c>
      <c r="S46" s="165">
        <v>160</v>
      </c>
      <c r="T46" s="165"/>
      <c r="U46" s="186">
        <f t="shared" si="3"/>
        <v>5000</v>
      </c>
      <c r="V46" s="186"/>
      <c r="W46" s="257">
        <f t="shared" si="2"/>
        <v>5000</v>
      </c>
      <c r="X46" s="186">
        <v>160</v>
      </c>
      <c r="Y46" s="291" t="s">
        <v>123</v>
      </c>
      <c r="Z46" s="4"/>
      <c r="AA46" s="4"/>
      <c r="AB46" s="4"/>
    </row>
    <row r="47" spans="1:28" ht="27.75" customHeight="1" x14ac:dyDescent="0.25">
      <c r="A47" s="27">
        <v>41</v>
      </c>
      <c r="B47" s="8">
        <v>41</v>
      </c>
      <c r="C47" s="32">
        <v>637005</v>
      </c>
      <c r="D47" s="44" t="s">
        <v>153</v>
      </c>
      <c r="E47" s="72">
        <v>0</v>
      </c>
      <c r="F47" s="72">
        <v>0</v>
      </c>
      <c r="G47" s="72">
        <v>1500</v>
      </c>
      <c r="H47" s="72">
        <v>0</v>
      </c>
      <c r="I47" s="72">
        <v>1500</v>
      </c>
      <c r="J47" s="72">
        <v>0</v>
      </c>
      <c r="K47" s="72">
        <v>2000</v>
      </c>
      <c r="L47" s="72"/>
      <c r="M47" s="72">
        <v>2000</v>
      </c>
      <c r="N47" s="72">
        <v>2000</v>
      </c>
      <c r="O47" s="39"/>
      <c r="P47" s="72">
        <v>2000</v>
      </c>
      <c r="Q47" s="39"/>
      <c r="R47" s="72">
        <v>2000</v>
      </c>
      <c r="S47" s="39">
        <v>0</v>
      </c>
      <c r="T47" s="39"/>
      <c r="U47" s="186">
        <f t="shared" si="3"/>
        <v>2000</v>
      </c>
      <c r="V47" s="186"/>
      <c r="W47" s="257">
        <f t="shared" si="2"/>
        <v>2000</v>
      </c>
      <c r="X47" s="186">
        <v>0</v>
      </c>
      <c r="Y47" s="291" t="s">
        <v>123</v>
      </c>
      <c r="Z47" s="4"/>
      <c r="AA47" s="4"/>
      <c r="AB47" s="4"/>
    </row>
    <row r="48" spans="1:28" ht="15" customHeight="1" x14ac:dyDescent="0.25">
      <c r="A48" s="27">
        <v>42</v>
      </c>
      <c r="B48" s="8">
        <v>41</v>
      </c>
      <c r="C48" s="32">
        <v>635009</v>
      </c>
      <c r="D48" s="33" t="s">
        <v>154</v>
      </c>
      <c r="E48" s="72">
        <v>4964.5200000000004</v>
      </c>
      <c r="F48" s="72">
        <v>5003.71</v>
      </c>
      <c r="G48" s="10">
        <v>10000</v>
      </c>
      <c r="H48" s="10">
        <v>14886.85</v>
      </c>
      <c r="I48" s="10">
        <v>10000</v>
      </c>
      <c r="J48" s="127">
        <v>2149.1799999999998</v>
      </c>
      <c r="K48" s="127">
        <v>10000</v>
      </c>
      <c r="L48" s="10"/>
      <c r="M48" s="10">
        <f>K48</f>
        <v>10000</v>
      </c>
      <c r="N48" s="127">
        <v>10000</v>
      </c>
      <c r="O48" s="259"/>
      <c r="P48" s="10">
        <f>N48</f>
        <v>10000</v>
      </c>
      <c r="Q48" s="165"/>
      <c r="R48" s="10">
        <f>P48</f>
        <v>10000</v>
      </c>
      <c r="S48" s="165">
        <v>4591.76</v>
      </c>
      <c r="T48" s="165"/>
      <c r="U48" s="186">
        <f t="shared" si="3"/>
        <v>10000</v>
      </c>
      <c r="V48" s="186"/>
      <c r="W48" s="257">
        <f t="shared" si="2"/>
        <v>10000</v>
      </c>
      <c r="X48" s="186">
        <v>6794.34</v>
      </c>
      <c r="Y48" s="291" t="s">
        <v>121</v>
      </c>
      <c r="Z48" s="4"/>
      <c r="AA48" s="4"/>
      <c r="AB48" s="4"/>
    </row>
    <row r="49" spans="1:28" ht="15.75" customHeight="1" x14ac:dyDescent="0.25">
      <c r="A49" s="27">
        <v>43</v>
      </c>
      <c r="B49" s="8">
        <v>41</v>
      </c>
      <c r="C49" s="32">
        <v>635009</v>
      </c>
      <c r="D49" s="33" t="s">
        <v>155</v>
      </c>
      <c r="E49" s="72">
        <v>173.25</v>
      </c>
      <c r="F49" s="72">
        <v>208.67</v>
      </c>
      <c r="G49" s="10">
        <v>200</v>
      </c>
      <c r="H49" s="10">
        <v>790.97</v>
      </c>
      <c r="I49" s="10">
        <v>200</v>
      </c>
      <c r="J49" s="130">
        <v>500.87</v>
      </c>
      <c r="K49" s="130">
        <v>500</v>
      </c>
      <c r="L49" s="10"/>
      <c r="M49" s="10">
        <v>500</v>
      </c>
      <c r="N49" s="130">
        <v>500</v>
      </c>
      <c r="O49" s="244"/>
      <c r="P49" s="10">
        <v>500</v>
      </c>
      <c r="Q49" s="165"/>
      <c r="R49" s="10">
        <v>500</v>
      </c>
      <c r="S49" s="165">
        <v>500.87</v>
      </c>
      <c r="T49" s="165"/>
      <c r="U49" s="186">
        <f t="shared" si="3"/>
        <v>500</v>
      </c>
      <c r="V49" s="186"/>
      <c r="W49" s="257">
        <f t="shared" si="2"/>
        <v>500</v>
      </c>
      <c r="X49" s="186">
        <v>740.87</v>
      </c>
      <c r="Y49" s="291" t="s">
        <v>121</v>
      </c>
      <c r="Z49" s="4"/>
      <c r="AA49" s="4"/>
      <c r="AB49" s="4"/>
    </row>
    <row r="50" spans="1:28" ht="15" customHeight="1" x14ac:dyDescent="0.25">
      <c r="A50" s="27">
        <v>44</v>
      </c>
      <c r="B50" s="8">
        <v>41</v>
      </c>
      <c r="C50" s="32">
        <v>636001</v>
      </c>
      <c r="D50" s="33" t="s">
        <v>156</v>
      </c>
      <c r="E50" s="72">
        <v>7.27</v>
      </c>
      <c r="F50" s="72">
        <v>9.27</v>
      </c>
      <c r="G50" s="10">
        <v>10</v>
      </c>
      <c r="H50" s="10">
        <v>7.27</v>
      </c>
      <c r="I50" s="10">
        <v>10</v>
      </c>
      <c r="J50" s="10">
        <v>0</v>
      </c>
      <c r="K50" s="10">
        <v>10</v>
      </c>
      <c r="L50" s="10"/>
      <c r="M50" s="10">
        <v>10</v>
      </c>
      <c r="N50" s="10">
        <v>10</v>
      </c>
      <c r="O50" s="165"/>
      <c r="P50" s="10">
        <v>10</v>
      </c>
      <c r="Q50" s="165"/>
      <c r="R50" s="10">
        <v>10</v>
      </c>
      <c r="S50" s="165">
        <v>0</v>
      </c>
      <c r="T50" s="165"/>
      <c r="U50" s="186">
        <f t="shared" si="3"/>
        <v>10</v>
      </c>
      <c r="V50" s="186"/>
      <c r="W50" s="257">
        <f t="shared" si="2"/>
        <v>10</v>
      </c>
      <c r="X50" s="186">
        <v>0</v>
      </c>
      <c r="Y50" s="291" t="s">
        <v>157</v>
      </c>
      <c r="Z50" s="4"/>
      <c r="AA50" s="4"/>
      <c r="AB50" s="4"/>
    </row>
    <row r="51" spans="1:28" ht="15" customHeight="1" x14ac:dyDescent="0.25">
      <c r="A51" s="27">
        <v>45</v>
      </c>
      <c r="B51" s="8">
        <v>41</v>
      </c>
      <c r="C51" s="32">
        <v>636001</v>
      </c>
      <c r="D51" s="33" t="s">
        <v>158</v>
      </c>
      <c r="E51" s="72">
        <v>3138.3</v>
      </c>
      <c r="F51" s="72">
        <v>2092.1999999999998</v>
      </c>
      <c r="G51" s="10">
        <v>2093</v>
      </c>
      <c r="H51" s="10">
        <v>2093.1999999999998</v>
      </c>
      <c r="I51" s="10">
        <v>2093</v>
      </c>
      <c r="J51" s="10">
        <v>0</v>
      </c>
      <c r="K51" s="10">
        <v>2093</v>
      </c>
      <c r="L51" s="10"/>
      <c r="M51" s="10">
        <v>2093</v>
      </c>
      <c r="N51" s="10">
        <v>2093</v>
      </c>
      <c r="O51" s="165"/>
      <c r="P51" s="10">
        <v>2093</v>
      </c>
      <c r="Q51" s="165"/>
      <c r="R51" s="10">
        <v>2093</v>
      </c>
      <c r="S51" s="165">
        <v>1046.0999999999999</v>
      </c>
      <c r="T51" s="165"/>
      <c r="U51" s="186">
        <f t="shared" si="3"/>
        <v>2093</v>
      </c>
      <c r="V51" s="186"/>
      <c r="W51" s="257">
        <f t="shared" si="2"/>
        <v>2093</v>
      </c>
      <c r="X51" s="186">
        <v>1046.0999999999999</v>
      </c>
      <c r="Y51" s="291" t="s">
        <v>157</v>
      </c>
      <c r="Z51" s="4"/>
      <c r="AA51" s="4"/>
      <c r="AB51" s="4"/>
    </row>
    <row r="52" spans="1:28" ht="15" customHeight="1" x14ac:dyDescent="0.25">
      <c r="A52" s="27">
        <v>46</v>
      </c>
      <c r="B52" s="8">
        <v>41</v>
      </c>
      <c r="C52" s="32">
        <v>636001</v>
      </c>
      <c r="D52" s="33" t="s">
        <v>159</v>
      </c>
      <c r="E52" s="72">
        <v>497.55</v>
      </c>
      <c r="F52" s="72">
        <v>497.55</v>
      </c>
      <c r="G52" s="10">
        <v>498</v>
      </c>
      <c r="H52" s="10">
        <v>497.55</v>
      </c>
      <c r="I52" s="10">
        <v>498</v>
      </c>
      <c r="J52" s="10">
        <v>0</v>
      </c>
      <c r="K52" s="10">
        <v>498</v>
      </c>
      <c r="L52" s="10"/>
      <c r="M52" s="10">
        <v>498</v>
      </c>
      <c r="N52" s="10">
        <v>498</v>
      </c>
      <c r="O52" s="165"/>
      <c r="P52" s="10">
        <v>498</v>
      </c>
      <c r="Q52" s="165"/>
      <c r="R52" s="10">
        <v>498</v>
      </c>
      <c r="S52" s="165">
        <v>0</v>
      </c>
      <c r="T52" s="165"/>
      <c r="U52" s="186">
        <f t="shared" si="3"/>
        <v>498</v>
      </c>
      <c r="V52" s="186"/>
      <c r="W52" s="257">
        <f t="shared" si="2"/>
        <v>498</v>
      </c>
      <c r="X52" s="186">
        <v>0</v>
      </c>
      <c r="Y52" s="291" t="s">
        <v>157</v>
      </c>
      <c r="Z52" s="4"/>
      <c r="AA52" s="4"/>
      <c r="AB52" s="4"/>
    </row>
    <row r="53" spans="1:28" ht="15.75" customHeight="1" x14ac:dyDescent="0.25">
      <c r="A53" s="27">
        <v>47</v>
      </c>
      <c r="B53" s="8">
        <v>41</v>
      </c>
      <c r="C53" s="32">
        <v>636002</v>
      </c>
      <c r="D53" s="33" t="s">
        <v>160</v>
      </c>
      <c r="E53" s="72">
        <v>949</v>
      </c>
      <c r="F53" s="72">
        <v>1152.28</v>
      </c>
      <c r="G53" s="10">
        <v>1200</v>
      </c>
      <c r="H53" s="10">
        <v>1574.85</v>
      </c>
      <c r="I53" s="10">
        <v>1200</v>
      </c>
      <c r="J53" s="10">
        <v>375.15</v>
      </c>
      <c r="K53" s="10">
        <v>1200</v>
      </c>
      <c r="L53" s="10"/>
      <c r="M53" s="10">
        <v>1200</v>
      </c>
      <c r="N53" s="10">
        <v>1200</v>
      </c>
      <c r="O53" s="165"/>
      <c r="P53" s="10">
        <v>1200</v>
      </c>
      <c r="Q53" s="165"/>
      <c r="R53" s="10">
        <v>1200</v>
      </c>
      <c r="S53" s="165">
        <v>755.67</v>
      </c>
      <c r="T53" s="165"/>
      <c r="U53" s="186">
        <f t="shared" si="3"/>
        <v>1200</v>
      </c>
      <c r="V53" s="186"/>
      <c r="W53" s="257">
        <f t="shared" si="2"/>
        <v>1200</v>
      </c>
      <c r="X53" s="186">
        <v>1075.71</v>
      </c>
      <c r="Y53" s="291" t="s">
        <v>127</v>
      </c>
      <c r="Z53" s="4"/>
      <c r="AA53" s="4"/>
      <c r="AB53" s="4"/>
    </row>
    <row r="54" spans="1:28" ht="15.75" customHeight="1" x14ac:dyDescent="0.25">
      <c r="A54" s="27">
        <v>48</v>
      </c>
      <c r="B54" s="8">
        <v>41</v>
      </c>
      <c r="C54" s="32">
        <v>637001</v>
      </c>
      <c r="D54" s="33" t="s">
        <v>161</v>
      </c>
      <c r="E54" s="72">
        <v>1188.4000000000001</v>
      </c>
      <c r="F54" s="72">
        <v>1121</v>
      </c>
      <c r="G54" s="10">
        <v>1500</v>
      </c>
      <c r="H54" s="10">
        <v>1498.8</v>
      </c>
      <c r="I54" s="10">
        <v>1500</v>
      </c>
      <c r="J54" s="10">
        <v>150</v>
      </c>
      <c r="K54" s="10">
        <v>1500</v>
      </c>
      <c r="L54" s="10"/>
      <c r="M54" s="10">
        <v>1500</v>
      </c>
      <c r="N54" s="10">
        <v>1500</v>
      </c>
      <c r="O54" s="165"/>
      <c r="P54" s="10">
        <v>1500</v>
      </c>
      <c r="Q54" s="165"/>
      <c r="R54" s="10">
        <v>1500</v>
      </c>
      <c r="S54" s="165">
        <v>1907</v>
      </c>
      <c r="T54" s="165"/>
      <c r="U54" s="186">
        <f t="shared" si="3"/>
        <v>1500</v>
      </c>
      <c r="V54" s="186">
        <v>410</v>
      </c>
      <c r="W54" s="257">
        <f>U54+V54</f>
        <v>1910</v>
      </c>
      <c r="X54" s="186">
        <v>1927</v>
      </c>
      <c r="Y54" s="291" t="s">
        <v>113</v>
      </c>
      <c r="Z54" s="4"/>
      <c r="AA54" s="4"/>
      <c r="AB54" s="4"/>
    </row>
    <row r="55" spans="1:28" ht="15.75" customHeight="1" x14ac:dyDescent="0.25">
      <c r="A55" s="27">
        <v>50</v>
      </c>
      <c r="B55" s="8">
        <v>111</v>
      </c>
      <c r="C55" s="32">
        <v>637002</v>
      </c>
      <c r="D55" s="33" t="s">
        <v>162</v>
      </c>
      <c r="E55" s="72">
        <v>0</v>
      </c>
      <c r="F55" s="72">
        <v>0</v>
      </c>
      <c r="G55" s="10">
        <v>2371</v>
      </c>
      <c r="H55" s="10">
        <v>0</v>
      </c>
      <c r="I55" s="10">
        <v>2371</v>
      </c>
      <c r="J55" s="10">
        <v>0</v>
      </c>
      <c r="K55" s="10">
        <v>0</v>
      </c>
      <c r="L55" s="10"/>
      <c r="M55" s="10">
        <v>0</v>
      </c>
      <c r="N55" s="10">
        <v>0</v>
      </c>
      <c r="O55" s="165"/>
      <c r="P55" s="10">
        <v>0</v>
      </c>
      <c r="Q55" s="165"/>
      <c r="R55" s="10">
        <v>0</v>
      </c>
      <c r="S55" s="165">
        <v>0</v>
      </c>
      <c r="T55" s="165"/>
      <c r="U55" s="186">
        <f t="shared" si="3"/>
        <v>0</v>
      </c>
      <c r="V55" s="186"/>
      <c r="W55" s="257">
        <f t="shared" si="2"/>
        <v>0</v>
      </c>
      <c r="X55" s="186">
        <v>0</v>
      </c>
      <c r="Y55" s="291"/>
      <c r="Z55" s="4"/>
      <c r="AA55" s="4"/>
      <c r="AB55" s="4"/>
    </row>
    <row r="56" spans="1:28" ht="25.5" customHeight="1" x14ac:dyDescent="0.25">
      <c r="A56" s="27">
        <v>51</v>
      </c>
      <c r="B56" s="8">
        <v>41</v>
      </c>
      <c r="C56" s="32">
        <v>637002</v>
      </c>
      <c r="D56" s="33" t="s">
        <v>162</v>
      </c>
      <c r="E56" s="72">
        <v>720</v>
      </c>
      <c r="F56" s="72">
        <v>360</v>
      </c>
      <c r="G56" s="10">
        <v>1000</v>
      </c>
      <c r="H56" s="10">
        <v>0</v>
      </c>
      <c r="I56" s="10">
        <v>1000</v>
      </c>
      <c r="J56" s="10">
        <v>432</v>
      </c>
      <c r="K56" s="10">
        <v>1000</v>
      </c>
      <c r="L56" s="10"/>
      <c r="M56" s="10">
        <v>1000</v>
      </c>
      <c r="N56" s="10">
        <v>1000</v>
      </c>
      <c r="O56" s="165"/>
      <c r="P56" s="10">
        <v>1000</v>
      </c>
      <c r="Q56" s="165"/>
      <c r="R56" s="10">
        <v>1000</v>
      </c>
      <c r="S56" s="165">
        <v>432</v>
      </c>
      <c r="T56" s="165"/>
      <c r="U56" s="186">
        <f t="shared" si="3"/>
        <v>1000</v>
      </c>
      <c r="V56" s="186"/>
      <c r="W56" s="257">
        <f t="shared" si="2"/>
        <v>1000</v>
      </c>
      <c r="X56" s="186">
        <v>432</v>
      </c>
      <c r="Y56" s="291" t="s">
        <v>163</v>
      </c>
      <c r="Z56" s="4"/>
      <c r="AA56" s="4"/>
      <c r="AB56" s="4"/>
    </row>
    <row r="57" spans="1:28" ht="28.5" customHeight="1" x14ac:dyDescent="0.25">
      <c r="A57" s="27">
        <v>52</v>
      </c>
      <c r="B57" s="8">
        <v>41</v>
      </c>
      <c r="C57" s="32">
        <v>637003</v>
      </c>
      <c r="D57" s="33" t="s">
        <v>164</v>
      </c>
      <c r="E57" s="72">
        <v>5527.07</v>
      </c>
      <c r="F57" s="72">
        <v>948</v>
      </c>
      <c r="G57" s="10">
        <v>1600</v>
      </c>
      <c r="H57" s="10">
        <v>1313.2</v>
      </c>
      <c r="I57" s="10">
        <v>1600</v>
      </c>
      <c r="J57" s="10">
        <v>516</v>
      </c>
      <c r="K57" s="10">
        <v>1000</v>
      </c>
      <c r="L57" s="10"/>
      <c r="M57" s="10">
        <v>1000</v>
      </c>
      <c r="N57" s="10">
        <v>1000</v>
      </c>
      <c r="O57" s="165"/>
      <c r="P57" s="10">
        <v>1000</v>
      </c>
      <c r="Q57" s="165"/>
      <c r="R57" s="10">
        <v>1000</v>
      </c>
      <c r="S57" s="165">
        <v>516</v>
      </c>
      <c r="T57" s="165"/>
      <c r="U57" s="186">
        <f t="shared" si="3"/>
        <v>1000</v>
      </c>
      <c r="V57" s="186"/>
      <c r="W57" s="257">
        <f t="shared" si="2"/>
        <v>1000</v>
      </c>
      <c r="X57" s="186">
        <v>516</v>
      </c>
      <c r="Y57" s="291" t="s">
        <v>165</v>
      </c>
      <c r="Z57" s="4"/>
      <c r="AA57" s="4"/>
      <c r="AB57" s="4"/>
    </row>
    <row r="58" spans="1:28" ht="15" customHeight="1" x14ac:dyDescent="0.25">
      <c r="A58" s="27">
        <v>53</v>
      </c>
      <c r="B58" s="586">
        <v>41</v>
      </c>
      <c r="C58" s="588">
        <v>637004</v>
      </c>
      <c r="D58" s="33" t="s">
        <v>166</v>
      </c>
      <c r="E58" s="72">
        <v>950</v>
      </c>
      <c r="F58" s="72">
        <v>0</v>
      </c>
      <c r="G58" s="10">
        <v>1500</v>
      </c>
      <c r="H58" s="10">
        <v>1500</v>
      </c>
      <c r="I58" s="10">
        <v>1500</v>
      </c>
      <c r="J58" s="10">
        <v>0</v>
      </c>
      <c r="K58" s="10">
        <v>1500</v>
      </c>
      <c r="L58" s="10"/>
      <c r="M58" s="10">
        <v>1500</v>
      </c>
      <c r="N58" s="10">
        <v>1500</v>
      </c>
      <c r="O58" s="165"/>
      <c r="P58" s="10">
        <v>1500</v>
      </c>
      <c r="Q58" s="165"/>
      <c r="R58" s="10">
        <v>1500</v>
      </c>
      <c r="S58" s="165">
        <v>0</v>
      </c>
      <c r="T58" s="165"/>
      <c r="U58" s="186">
        <f t="shared" si="3"/>
        <v>1500</v>
      </c>
      <c r="V58" s="186"/>
      <c r="W58" s="257">
        <f t="shared" si="2"/>
        <v>1500</v>
      </c>
      <c r="X58" s="186">
        <v>1500</v>
      </c>
      <c r="Y58" s="291" t="s">
        <v>127</v>
      </c>
      <c r="Z58" s="4"/>
      <c r="AA58" s="4"/>
      <c r="AB58" s="4"/>
    </row>
    <row r="59" spans="1:28" ht="15" customHeight="1" x14ac:dyDescent="0.25">
      <c r="A59" s="27">
        <v>54</v>
      </c>
      <c r="B59" s="591"/>
      <c r="C59" s="590"/>
      <c r="D59" s="33" t="s">
        <v>167</v>
      </c>
      <c r="E59" s="72">
        <v>1251.32</v>
      </c>
      <c r="F59" s="72">
        <v>0</v>
      </c>
      <c r="G59" s="10">
        <v>3000</v>
      </c>
      <c r="H59" s="10">
        <v>3370</v>
      </c>
      <c r="I59" s="10">
        <v>3000</v>
      </c>
      <c r="J59" s="10">
        <v>0</v>
      </c>
      <c r="K59" s="10">
        <v>3000</v>
      </c>
      <c r="L59" s="10"/>
      <c r="M59" s="10">
        <v>3000</v>
      </c>
      <c r="N59" s="10">
        <v>3000</v>
      </c>
      <c r="O59" s="165"/>
      <c r="P59" s="10">
        <v>3000</v>
      </c>
      <c r="Q59" s="165"/>
      <c r="R59" s="10">
        <v>3000</v>
      </c>
      <c r="S59" s="165">
        <v>0</v>
      </c>
      <c r="T59" s="165"/>
      <c r="U59" s="186">
        <f t="shared" si="3"/>
        <v>3000</v>
      </c>
      <c r="V59" s="186"/>
      <c r="W59" s="257">
        <f t="shared" si="2"/>
        <v>3000</v>
      </c>
      <c r="X59" s="186">
        <v>0</v>
      </c>
      <c r="Y59" s="291" t="s">
        <v>123</v>
      </c>
      <c r="Z59" s="4"/>
      <c r="AA59" s="4"/>
      <c r="AB59" s="4"/>
    </row>
    <row r="60" spans="1:28" ht="15" customHeight="1" x14ac:dyDescent="0.25">
      <c r="A60" s="27">
        <v>56</v>
      </c>
      <c r="B60" s="587"/>
      <c r="C60" s="589"/>
      <c r="D60" s="33" t="s">
        <v>168</v>
      </c>
      <c r="E60" s="72">
        <v>165.21</v>
      </c>
      <c r="F60" s="72">
        <v>366.06</v>
      </c>
      <c r="G60" s="72">
        <v>400</v>
      </c>
      <c r="H60" s="72">
        <v>316.82</v>
      </c>
      <c r="I60" s="72">
        <v>400</v>
      </c>
      <c r="J60" s="72">
        <v>30</v>
      </c>
      <c r="K60" s="72">
        <v>400</v>
      </c>
      <c r="L60" s="72"/>
      <c r="M60" s="72">
        <v>400</v>
      </c>
      <c r="N60" s="72">
        <v>400</v>
      </c>
      <c r="O60" s="39"/>
      <c r="P60" s="72">
        <v>400</v>
      </c>
      <c r="Q60" s="39"/>
      <c r="R60" s="72">
        <v>400</v>
      </c>
      <c r="S60" s="39">
        <v>54</v>
      </c>
      <c r="T60" s="39"/>
      <c r="U60" s="186">
        <f t="shared" si="3"/>
        <v>400</v>
      </c>
      <c r="V60" s="186"/>
      <c r="W60" s="257">
        <f t="shared" si="2"/>
        <v>400</v>
      </c>
      <c r="X60" s="186">
        <v>74.5</v>
      </c>
      <c r="Y60" s="291" t="s">
        <v>127</v>
      </c>
      <c r="Z60" s="4"/>
      <c r="AA60" s="4"/>
      <c r="AB60" s="4"/>
    </row>
    <row r="61" spans="1:28" ht="15" customHeight="1" x14ac:dyDescent="0.25">
      <c r="A61" s="27">
        <v>57</v>
      </c>
      <c r="B61" s="586">
        <v>41</v>
      </c>
      <c r="C61" s="588">
        <v>637005</v>
      </c>
      <c r="D61" s="33" t="s">
        <v>169</v>
      </c>
      <c r="E61" s="72">
        <v>6073.39</v>
      </c>
      <c r="F61" s="72">
        <v>3604.95</v>
      </c>
      <c r="G61" s="72">
        <v>0</v>
      </c>
      <c r="H61" s="72">
        <v>0</v>
      </c>
      <c r="I61" s="72">
        <v>0</v>
      </c>
      <c r="J61" s="127">
        <v>0</v>
      </c>
      <c r="K61" s="127">
        <v>500</v>
      </c>
      <c r="L61" s="72"/>
      <c r="M61" s="72">
        <f>K61</f>
        <v>500</v>
      </c>
      <c r="N61" s="127">
        <v>500</v>
      </c>
      <c r="O61" s="259"/>
      <c r="P61" s="72">
        <f>N61</f>
        <v>500</v>
      </c>
      <c r="Q61" s="39"/>
      <c r="R61" s="72">
        <f>P61</f>
        <v>500</v>
      </c>
      <c r="S61" s="39">
        <v>0</v>
      </c>
      <c r="T61" s="39"/>
      <c r="U61" s="186">
        <f t="shared" si="3"/>
        <v>500</v>
      </c>
      <c r="V61" s="186"/>
      <c r="W61" s="257">
        <f t="shared" si="2"/>
        <v>500</v>
      </c>
      <c r="X61" s="186"/>
      <c r="Y61" s="291" t="s">
        <v>107</v>
      </c>
      <c r="Z61" s="4"/>
      <c r="AA61" s="4"/>
      <c r="AB61" s="4"/>
    </row>
    <row r="62" spans="1:28" ht="15" customHeight="1" x14ac:dyDescent="0.25">
      <c r="A62" s="27">
        <v>58</v>
      </c>
      <c r="B62" s="591"/>
      <c r="C62" s="590"/>
      <c r="D62" s="33" t="s">
        <v>170</v>
      </c>
      <c r="E62" s="72">
        <v>1091.17</v>
      </c>
      <c r="F62" s="72">
        <v>1920.27</v>
      </c>
      <c r="G62" s="72">
        <v>1600</v>
      </c>
      <c r="H62" s="72">
        <v>2842.29</v>
      </c>
      <c r="I62" s="72">
        <v>1600</v>
      </c>
      <c r="J62" s="72">
        <v>1080</v>
      </c>
      <c r="K62" s="72">
        <v>4320</v>
      </c>
      <c r="L62" s="72"/>
      <c r="M62" s="72">
        <v>4320</v>
      </c>
      <c r="N62" s="72">
        <v>4320</v>
      </c>
      <c r="O62" s="39"/>
      <c r="P62" s="72">
        <v>4320</v>
      </c>
      <c r="Q62" s="39"/>
      <c r="R62" s="72">
        <v>4320</v>
      </c>
      <c r="S62" s="39">
        <v>1800</v>
      </c>
      <c r="T62" s="39"/>
      <c r="U62" s="186">
        <f t="shared" si="3"/>
        <v>4320</v>
      </c>
      <c r="V62" s="186"/>
      <c r="W62" s="257">
        <f t="shared" si="2"/>
        <v>4320</v>
      </c>
      <c r="X62" s="186">
        <v>3297.6</v>
      </c>
      <c r="Y62" s="291" t="s">
        <v>121</v>
      </c>
      <c r="Z62" s="4"/>
      <c r="AA62" s="4"/>
      <c r="AB62" s="4"/>
    </row>
    <row r="63" spans="1:28" ht="15" customHeight="1" x14ac:dyDescent="0.25">
      <c r="A63" s="27">
        <v>59</v>
      </c>
      <c r="B63" s="591"/>
      <c r="C63" s="590"/>
      <c r="D63" s="33" t="s">
        <v>171</v>
      </c>
      <c r="E63" s="72">
        <v>12650</v>
      </c>
      <c r="F63" s="72">
        <v>3450</v>
      </c>
      <c r="G63" s="72">
        <v>10000</v>
      </c>
      <c r="H63" s="72">
        <v>8960</v>
      </c>
      <c r="I63" s="72">
        <v>10000</v>
      </c>
      <c r="J63" s="72">
        <v>1900</v>
      </c>
      <c r="K63" s="72">
        <v>5000</v>
      </c>
      <c r="L63" s="72"/>
      <c r="M63" s="72">
        <v>5000</v>
      </c>
      <c r="N63" s="72">
        <v>5000</v>
      </c>
      <c r="O63" s="39"/>
      <c r="P63" s="72">
        <v>5000</v>
      </c>
      <c r="Q63" s="39"/>
      <c r="R63" s="72">
        <v>5000</v>
      </c>
      <c r="S63" s="39">
        <v>2550</v>
      </c>
      <c r="T63" s="39"/>
      <c r="U63" s="186">
        <f t="shared" si="3"/>
        <v>5000</v>
      </c>
      <c r="V63" s="186"/>
      <c r="W63" s="257">
        <f t="shared" si="2"/>
        <v>5000</v>
      </c>
      <c r="X63" s="186">
        <v>3548.25</v>
      </c>
      <c r="Y63" s="291" t="s">
        <v>107</v>
      </c>
      <c r="Z63" s="4"/>
      <c r="AA63" s="4"/>
      <c r="AB63" s="4"/>
    </row>
    <row r="64" spans="1:28" ht="15" customHeight="1" x14ac:dyDescent="0.25">
      <c r="A64" s="27">
        <v>60</v>
      </c>
      <c r="B64" s="591"/>
      <c r="C64" s="590"/>
      <c r="D64" s="33" t="s">
        <v>172</v>
      </c>
      <c r="E64" s="72">
        <v>0</v>
      </c>
      <c r="F64" s="72">
        <v>0</v>
      </c>
      <c r="G64" s="10">
        <v>1000</v>
      </c>
      <c r="H64" s="10">
        <v>1000</v>
      </c>
      <c r="I64" s="10">
        <v>1000</v>
      </c>
      <c r="J64" s="10">
        <v>0</v>
      </c>
      <c r="K64" s="10">
        <v>0</v>
      </c>
      <c r="L64" s="10"/>
      <c r="M64" s="10">
        <v>0</v>
      </c>
      <c r="N64" s="10">
        <v>0</v>
      </c>
      <c r="O64" s="165"/>
      <c r="P64" s="10">
        <v>0</v>
      </c>
      <c r="Q64" s="165"/>
      <c r="R64" s="10">
        <v>0</v>
      </c>
      <c r="S64" s="165"/>
      <c r="T64" s="165"/>
      <c r="U64" s="186">
        <f t="shared" si="3"/>
        <v>0</v>
      </c>
      <c r="V64" s="186"/>
      <c r="W64" s="257">
        <f t="shared" si="2"/>
        <v>0</v>
      </c>
      <c r="X64" s="186">
        <v>0</v>
      </c>
      <c r="Y64" s="291"/>
      <c r="Z64" s="4"/>
      <c r="AA64" s="4"/>
      <c r="AB64" s="4"/>
    </row>
    <row r="65" spans="1:28" ht="15" customHeight="1" x14ac:dyDescent="0.25">
      <c r="A65" s="27">
        <v>62</v>
      </c>
      <c r="B65" s="591"/>
      <c r="C65" s="590"/>
      <c r="D65" s="33" t="s">
        <v>173</v>
      </c>
      <c r="E65" s="72">
        <v>0</v>
      </c>
      <c r="F65" s="72">
        <v>570</v>
      </c>
      <c r="G65" s="10">
        <v>570</v>
      </c>
      <c r="H65" s="10">
        <v>684</v>
      </c>
      <c r="I65" s="10">
        <v>570</v>
      </c>
      <c r="J65" s="10">
        <v>0</v>
      </c>
      <c r="K65" s="10">
        <v>684</v>
      </c>
      <c r="L65" s="10"/>
      <c r="M65" s="10">
        <v>684</v>
      </c>
      <c r="N65" s="10">
        <v>684</v>
      </c>
      <c r="O65" s="165"/>
      <c r="P65" s="10">
        <v>684</v>
      </c>
      <c r="Q65" s="165"/>
      <c r="R65" s="10">
        <v>684</v>
      </c>
      <c r="S65" s="165">
        <v>684</v>
      </c>
      <c r="T65" s="165"/>
      <c r="U65" s="186">
        <f t="shared" si="3"/>
        <v>684</v>
      </c>
      <c r="V65" s="186"/>
      <c r="W65" s="257">
        <f t="shared" si="2"/>
        <v>684</v>
      </c>
      <c r="X65" s="186">
        <v>684</v>
      </c>
      <c r="Y65" s="291" t="s">
        <v>174</v>
      </c>
      <c r="Z65" s="4"/>
      <c r="AA65" s="4"/>
      <c r="AB65" s="4"/>
    </row>
    <row r="66" spans="1:28" ht="15.75" customHeight="1" x14ac:dyDescent="0.25">
      <c r="A66" s="27">
        <v>63</v>
      </c>
      <c r="B66" s="591"/>
      <c r="C66" s="590"/>
      <c r="D66" s="33" t="s">
        <v>175</v>
      </c>
      <c r="E66" s="72">
        <v>360</v>
      </c>
      <c r="F66" s="72">
        <v>420</v>
      </c>
      <c r="G66" s="10">
        <v>1200</v>
      </c>
      <c r="H66" s="10">
        <v>420</v>
      </c>
      <c r="I66" s="10">
        <v>1200</v>
      </c>
      <c r="J66" s="10">
        <v>165</v>
      </c>
      <c r="K66" s="10">
        <v>1200</v>
      </c>
      <c r="L66" s="10"/>
      <c r="M66" s="10">
        <v>1200</v>
      </c>
      <c r="N66" s="10">
        <v>1200</v>
      </c>
      <c r="O66" s="165"/>
      <c r="P66" s="10">
        <v>1200</v>
      </c>
      <c r="Q66" s="165"/>
      <c r="R66" s="10">
        <v>1200</v>
      </c>
      <c r="S66" s="165">
        <v>330</v>
      </c>
      <c r="T66" s="165"/>
      <c r="U66" s="186">
        <f t="shared" si="3"/>
        <v>1200</v>
      </c>
      <c r="V66" s="186"/>
      <c r="W66" s="257">
        <f t="shared" si="2"/>
        <v>1200</v>
      </c>
      <c r="X66" s="186">
        <v>495</v>
      </c>
      <c r="Y66" s="291" t="s">
        <v>107</v>
      </c>
      <c r="Z66" s="4"/>
      <c r="AA66" s="4"/>
      <c r="AB66" s="4"/>
    </row>
    <row r="67" spans="1:28" ht="15.75" customHeight="1" x14ac:dyDescent="0.25">
      <c r="A67" s="27">
        <v>64</v>
      </c>
      <c r="B67" s="591"/>
      <c r="C67" s="590"/>
      <c r="D67" s="33" t="s">
        <v>176</v>
      </c>
      <c r="E67" s="72">
        <v>36</v>
      </c>
      <c r="F67" s="72">
        <v>0</v>
      </c>
      <c r="G67" s="10">
        <v>200</v>
      </c>
      <c r="H67" s="10">
        <v>102</v>
      </c>
      <c r="I67" s="10">
        <v>200</v>
      </c>
      <c r="J67" s="10">
        <v>10.76</v>
      </c>
      <c r="K67" s="10">
        <v>200</v>
      </c>
      <c r="L67" s="10"/>
      <c r="M67" s="10">
        <v>200</v>
      </c>
      <c r="N67" s="10">
        <v>200</v>
      </c>
      <c r="O67" s="165"/>
      <c r="P67" s="10">
        <v>200</v>
      </c>
      <c r="Q67" s="165"/>
      <c r="R67" s="10">
        <v>200</v>
      </c>
      <c r="S67" s="165">
        <v>28.76</v>
      </c>
      <c r="T67" s="165"/>
      <c r="U67" s="186">
        <f t="shared" si="3"/>
        <v>200</v>
      </c>
      <c r="V67" s="186"/>
      <c r="W67" s="257">
        <f t="shared" si="2"/>
        <v>200</v>
      </c>
      <c r="X67" s="186">
        <v>28.76</v>
      </c>
      <c r="Y67" s="291" t="s">
        <v>107</v>
      </c>
      <c r="Z67" s="4"/>
      <c r="AA67" s="4"/>
      <c r="AB67" s="4"/>
    </row>
    <row r="68" spans="1:28" ht="15.75" customHeight="1" x14ac:dyDescent="0.25">
      <c r="A68" s="27">
        <v>65</v>
      </c>
      <c r="B68" s="591"/>
      <c r="C68" s="590"/>
      <c r="D68" s="33" t="s">
        <v>177</v>
      </c>
      <c r="E68" s="72">
        <v>1200</v>
      </c>
      <c r="F68" s="72">
        <v>1515</v>
      </c>
      <c r="G68" s="10">
        <v>2000</v>
      </c>
      <c r="H68" s="10">
        <v>1200</v>
      </c>
      <c r="I68" s="10">
        <v>2000</v>
      </c>
      <c r="J68" s="10">
        <v>0</v>
      </c>
      <c r="K68" s="10">
        <v>2000</v>
      </c>
      <c r="L68" s="10"/>
      <c r="M68" s="10">
        <v>2000</v>
      </c>
      <c r="N68" s="10">
        <v>2000</v>
      </c>
      <c r="O68" s="165"/>
      <c r="P68" s="10">
        <v>2000</v>
      </c>
      <c r="Q68" s="165"/>
      <c r="R68" s="10">
        <v>2000</v>
      </c>
      <c r="S68" s="165">
        <v>0</v>
      </c>
      <c r="T68" s="165"/>
      <c r="U68" s="186">
        <f t="shared" si="3"/>
        <v>2000</v>
      </c>
      <c r="V68" s="186"/>
      <c r="W68" s="257">
        <f t="shared" si="2"/>
        <v>2000</v>
      </c>
      <c r="X68" s="186">
        <v>0</v>
      </c>
      <c r="Y68" s="291" t="s">
        <v>178</v>
      </c>
      <c r="Z68" s="4"/>
      <c r="AA68" s="4"/>
      <c r="AB68" s="4"/>
    </row>
    <row r="69" spans="1:28" ht="42.75" customHeight="1" x14ac:dyDescent="0.25">
      <c r="A69" s="27">
        <v>67</v>
      </c>
      <c r="B69" s="587"/>
      <c r="C69" s="589"/>
      <c r="D69" s="33" t="s">
        <v>179</v>
      </c>
      <c r="E69" s="72">
        <v>600.70000000000005</v>
      </c>
      <c r="F69" s="72">
        <v>738</v>
      </c>
      <c r="G69" s="10">
        <v>1000</v>
      </c>
      <c r="H69" s="10">
        <v>1350</v>
      </c>
      <c r="I69" s="10">
        <v>1000</v>
      </c>
      <c r="J69" s="10">
        <v>0</v>
      </c>
      <c r="K69" s="10">
        <v>1000</v>
      </c>
      <c r="L69" s="10"/>
      <c r="M69" s="10">
        <v>1000</v>
      </c>
      <c r="N69" s="10">
        <v>1000</v>
      </c>
      <c r="O69" s="165"/>
      <c r="P69" s="10">
        <v>1000</v>
      </c>
      <c r="Q69" s="165"/>
      <c r="R69" s="10">
        <v>1000</v>
      </c>
      <c r="S69" s="165">
        <v>0</v>
      </c>
      <c r="T69" s="165"/>
      <c r="U69" s="186">
        <f t="shared" si="3"/>
        <v>1000</v>
      </c>
      <c r="V69" s="186"/>
      <c r="W69" s="257">
        <f t="shared" si="2"/>
        <v>1000</v>
      </c>
      <c r="X69" s="186">
        <v>0</v>
      </c>
      <c r="Y69" s="291" t="s">
        <v>123</v>
      </c>
      <c r="Z69" s="4"/>
      <c r="AA69" s="4"/>
      <c r="AB69" s="4"/>
    </row>
    <row r="70" spans="1:28" ht="26.25" customHeight="1" x14ac:dyDescent="0.25">
      <c r="A70" s="27">
        <v>68</v>
      </c>
      <c r="B70" s="41">
        <v>41</v>
      </c>
      <c r="C70" s="42">
        <v>637011</v>
      </c>
      <c r="D70" s="121" t="s">
        <v>553</v>
      </c>
      <c r="E70" s="72">
        <v>0</v>
      </c>
      <c r="F70" s="72">
        <v>0</v>
      </c>
      <c r="G70" s="10">
        <v>0</v>
      </c>
      <c r="H70" s="10">
        <v>59.6</v>
      </c>
      <c r="I70" s="10">
        <v>0</v>
      </c>
      <c r="J70" s="129"/>
      <c r="K70" s="129">
        <v>6000</v>
      </c>
      <c r="L70" s="10"/>
      <c r="M70" s="10">
        <f>K70</f>
        <v>6000</v>
      </c>
      <c r="N70" s="129">
        <v>6000</v>
      </c>
      <c r="O70" s="260"/>
      <c r="P70" s="10">
        <f>N70</f>
        <v>6000</v>
      </c>
      <c r="Q70" s="165"/>
      <c r="R70" s="10">
        <f>P70</f>
        <v>6000</v>
      </c>
      <c r="S70" s="165">
        <v>200</v>
      </c>
      <c r="T70" s="165"/>
      <c r="U70" s="186">
        <f t="shared" si="3"/>
        <v>6000</v>
      </c>
      <c r="V70" s="186"/>
      <c r="W70" s="257">
        <f t="shared" si="2"/>
        <v>6000</v>
      </c>
      <c r="X70" s="186">
        <v>200</v>
      </c>
      <c r="Y70" s="291" t="s">
        <v>107</v>
      </c>
      <c r="Z70" s="4"/>
      <c r="AA70" s="4"/>
      <c r="AB70" s="4"/>
    </row>
    <row r="71" spans="1:28" ht="15.75" customHeight="1" x14ac:dyDescent="0.25">
      <c r="A71" s="27">
        <v>70</v>
      </c>
      <c r="B71" s="8">
        <v>41</v>
      </c>
      <c r="C71" s="32">
        <v>637006</v>
      </c>
      <c r="D71" s="33" t="s">
        <v>180</v>
      </c>
      <c r="E71" s="72">
        <v>236.58</v>
      </c>
      <c r="F71" s="72">
        <v>137</v>
      </c>
      <c r="G71" s="10">
        <v>300</v>
      </c>
      <c r="H71" s="10">
        <v>324</v>
      </c>
      <c r="I71" s="10">
        <v>300</v>
      </c>
      <c r="J71" s="130">
        <v>50.7</v>
      </c>
      <c r="K71" s="130">
        <v>300</v>
      </c>
      <c r="L71" s="10"/>
      <c r="M71" s="10">
        <v>300</v>
      </c>
      <c r="N71" s="130">
        <v>300</v>
      </c>
      <c r="O71" s="244"/>
      <c r="P71" s="10">
        <v>300</v>
      </c>
      <c r="Q71" s="165"/>
      <c r="R71" s="10">
        <v>300</v>
      </c>
      <c r="S71" s="165">
        <v>50.7</v>
      </c>
      <c r="T71" s="165"/>
      <c r="U71" s="186">
        <f t="shared" si="3"/>
        <v>300</v>
      </c>
      <c r="V71" s="186"/>
      <c r="W71" s="257">
        <f t="shared" si="2"/>
        <v>300</v>
      </c>
      <c r="X71" s="186">
        <v>78.7</v>
      </c>
      <c r="Y71" s="291" t="s">
        <v>174</v>
      </c>
      <c r="Z71" s="4"/>
      <c r="AA71" s="4"/>
      <c r="AB71" s="4"/>
    </row>
    <row r="72" spans="1:28" ht="15" customHeight="1" x14ac:dyDescent="0.25">
      <c r="A72" s="27">
        <v>71</v>
      </c>
      <c r="B72" s="8">
        <v>41</v>
      </c>
      <c r="C72" s="32">
        <v>637012</v>
      </c>
      <c r="D72" s="44" t="s">
        <v>181</v>
      </c>
      <c r="E72" s="72">
        <v>0</v>
      </c>
      <c r="F72" s="72">
        <v>1239.8599999999999</v>
      </c>
      <c r="G72" s="10">
        <v>0</v>
      </c>
      <c r="H72" s="10">
        <v>60.3</v>
      </c>
      <c r="I72" s="10">
        <v>0</v>
      </c>
      <c r="J72" s="130">
        <v>0</v>
      </c>
      <c r="K72" s="130">
        <v>0</v>
      </c>
      <c r="L72" s="10"/>
      <c r="M72" s="10">
        <v>0</v>
      </c>
      <c r="N72" s="130">
        <v>0</v>
      </c>
      <c r="O72" s="244"/>
      <c r="P72" s="10">
        <v>0</v>
      </c>
      <c r="Q72" s="165"/>
      <c r="R72" s="10">
        <v>0</v>
      </c>
      <c r="S72" s="165">
        <v>50</v>
      </c>
      <c r="T72" s="165"/>
      <c r="U72" s="186">
        <f t="shared" si="3"/>
        <v>0</v>
      </c>
      <c r="V72" s="186">
        <v>100</v>
      </c>
      <c r="W72" s="257">
        <f>V72</f>
        <v>100</v>
      </c>
      <c r="X72" s="186">
        <v>50</v>
      </c>
      <c r="Y72" s="291"/>
      <c r="Z72" s="4"/>
      <c r="AA72" s="4"/>
      <c r="AB72" s="4"/>
    </row>
    <row r="73" spans="1:28" ht="15" customHeight="1" x14ac:dyDescent="0.25">
      <c r="A73" s="27">
        <v>72</v>
      </c>
      <c r="B73" s="8">
        <v>41</v>
      </c>
      <c r="C73" s="32">
        <v>637014</v>
      </c>
      <c r="D73" s="33" t="s">
        <v>182</v>
      </c>
      <c r="E73" s="72">
        <v>6056</v>
      </c>
      <c r="F73" s="72">
        <v>10600</v>
      </c>
      <c r="G73" s="10">
        <v>11000</v>
      </c>
      <c r="H73" s="10">
        <v>9807.7999999999993</v>
      </c>
      <c r="I73" s="10">
        <v>11000</v>
      </c>
      <c r="J73" s="130">
        <v>5418</v>
      </c>
      <c r="K73" s="130">
        <v>11000</v>
      </c>
      <c r="L73" s="10"/>
      <c r="M73" s="10">
        <v>11000</v>
      </c>
      <c r="N73" s="130">
        <v>11000</v>
      </c>
      <c r="O73" s="244"/>
      <c r="P73" s="10">
        <v>11000</v>
      </c>
      <c r="Q73" s="165"/>
      <c r="R73" s="10">
        <v>11000</v>
      </c>
      <c r="S73" s="157">
        <v>12691.8</v>
      </c>
      <c r="T73" s="157"/>
      <c r="U73" s="186">
        <f t="shared" ref="U73:U94" si="4">R73</f>
        <v>11000</v>
      </c>
      <c r="V73" s="186">
        <v>4500</v>
      </c>
      <c r="W73" s="257">
        <f>U73+V73</f>
        <v>15500</v>
      </c>
      <c r="X73" s="186">
        <v>13744.2</v>
      </c>
      <c r="Y73" s="291" t="s">
        <v>107</v>
      </c>
      <c r="Z73" s="4"/>
      <c r="AA73" s="4"/>
      <c r="AB73" s="4"/>
    </row>
    <row r="74" spans="1:28" ht="25.5" customHeight="1" x14ac:dyDescent="0.25">
      <c r="A74" s="27">
        <v>73</v>
      </c>
      <c r="B74" s="8">
        <v>41</v>
      </c>
      <c r="C74" s="32">
        <v>637015</v>
      </c>
      <c r="D74" s="33" t="s">
        <v>183</v>
      </c>
      <c r="E74" s="72">
        <v>2583.9699999999998</v>
      </c>
      <c r="F74" s="72">
        <v>2495.0100000000002</v>
      </c>
      <c r="G74" s="10">
        <v>2000</v>
      </c>
      <c r="H74" s="10">
        <v>2786.48</v>
      </c>
      <c r="I74" s="10">
        <v>2000</v>
      </c>
      <c r="J74" s="130">
        <v>29.87</v>
      </c>
      <c r="K74" s="130">
        <v>2500</v>
      </c>
      <c r="L74" s="10"/>
      <c r="M74" s="10">
        <v>2500</v>
      </c>
      <c r="N74" s="130">
        <v>2500</v>
      </c>
      <c r="O74" s="244"/>
      <c r="P74" s="10">
        <v>2500</v>
      </c>
      <c r="Q74" s="165"/>
      <c r="R74" s="10">
        <v>2500</v>
      </c>
      <c r="S74" s="165">
        <v>1447.09</v>
      </c>
      <c r="T74" s="165"/>
      <c r="U74" s="186">
        <f t="shared" si="4"/>
        <v>2500</v>
      </c>
      <c r="V74" s="186">
        <v>350</v>
      </c>
      <c r="W74" s="257">
        <f>U74+V74</f>
        <v>2850</v>
      </c>
      <c r="X74" s="186">
        <v>2476.33</v>
      </c>
      <c r="Y74" s="291" t="s">
        <v>123</v>
      </c>
      <c r="Z74" s="4"/>
      <c r="AA74" s="4"/>
      <c r="AB74" s="4"/>
    </row>
    <row r="75" spans="1:28" ht="15" customHeight="1" x14ac:dyDescent="0.25">
      <c r="A75" s="27">
        <v>74</v>
      </c>
      <c r="B75" s="8">
        <v>41</v>
      </c>
      <c r="C75" s="32">
        <v>637016</v>
      </c>
      <c r="D75" s="33" t="s">
        <v>184</v>
      </c>
      <c r="E75" s="72">
        <v>1637.25</v>
      </c>
      <c r="F75" s="72">
        <v>1826.21</v>
      </c>
      <c r="G75" s="10">
        <v>1900</v>
      </c>
      <c r="H75" s="10">
        <v>2083.66</v>
      </c>
      <c r="I75" s="10">
        <v>1900</v>
      </c>
      <c r="J75" s="130">
        <v>620.44000000000005</v>
      </c>
      <c r="K75" s="130">
        <v>1900</v>
      </c>
      <c r="L75" s="10"/>
      <c r="M75" s="10">
        <v>1900</v>
      </c>
      <c r="N75" s="130">
        <v>1900</v>
      </c>
      <c r="O75" s="244"/>
      <c r="P75" s="10">
        <v>1900</v>
      </c>
      <c r="Q75" s="165"/>
      <c r="R75" s="10">
        <v>1900</v>
      </c>
      <c r="S75" s="165">
        <v>1200.8800000000001</v>
      </c>
      <c r="T75" s="165"/>
      <c r="U75" s="186">
        <f t="shared" si="4"/>
        <v>1900</v>
      </c>
      <c r="V75" s="186">
        <v>500</v>
      </c>
      <c r="W75" s="257">
        <f t="shared" si="2"/>
        <v>1900</v>
      </c>
      <c r="X75" s="186">
        <v>1707.39</v>
      </c>
      <c r="Y75" s="291" t="s">
        <v>107</v>
      </c>
      <c r="Z75" s="4"/>
      <c r="AA75" s="4"/>
      <c r="AB75" s="4"/>
    </row>
    <row r="76" spans="1:28" ht="15" customHeight="1" x14ac:dyDescent="0.25">
      <c r="A76" s="27">
        <v>75</v>
      </c>
      <c r="B76" s="8">
        <v>41</v>
      </c>
      <c r="C76" s="32">
        <v>637026</v>
      </c>
      <c r="D76" s="33" t="s">
        <v>185</v>
      </c>
      <c r="E76" s="72">
        <v>12124.24</v>
      </c>
      <c r="F76" s="72">
        <v>16434.849999999999</v>
      </c>
      <c r="G76" s="72">
        <v>18000</v>
      </c>
      <c r="H76" s="72">
        <v>17498.03</v>
      </c>
      <c r="I76" s="72">
        <v>18000</v>
      </c>
      <c r="J76" s="72">
        <v>4286.46</v>
      </c>
      <c r="K76" s="72">
        <v>18000</v>
      </c>
      <c r="L76" s="72"/>
      <c r="M76" s="72">
        <v>18000</v>
      </c>
      <c r="N76" s="72">
        <v>18000</v>
      </c>
      <c r="O76" s="39"/>
      <c r="P76" s="72">
        <v>18000</v>
      </c>
      <c r="Q76" s="39"/>
      <c r="R76" s="72">
        <v>18000</v>
      </c>
      <c r="S76" s="39">
        <v>9532.56</v>
      </c>
      <c r="T76" s="39"/>
      <c r="U76" s="186">
        <f t="shared" si="4"/>
        <v>18000</v>
      </c>
      <c r="V76" s="186"/>
      <c r="W76" s="257">
        <f t="shared" si="2"/>
        <v>18000</v>
      </c>
      <c r="X76" s="186">
        <v>14366.48</v>
      </c>
      <c r="Y76" s="291" t="s">
        <v>143</v>
      </c>
      <c r="Z76" s="4"/>
      <c r="AA76" s="4"/>
      <c r="AB76" s="4"/>
    </row>
    <row r="77" spans="1:28" ht="15" customHeight="1" x14ac:dyDescent="0.25">
      <c r="A77" s="27">
        <v>76</v>
      </c>
      <c r="B77" s="8">
        <v>41</v>
      </c>
      <c r="C77" s="32" t="s">
        <v>186</v>
      </c>
      <c r="D77" s="33" t="s">
        <v>187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6291</v>
      </c>
      <c r="L77" s="72"/>
      <c r="M77" s="72">
        <v>6291</v>
      </c>
      <c r="N77" s="72">
        <v>6291</v>
      </c>
      <c r="O77" s="39"/>
      <c r="P77" s="72">
        <v>6291</v>
      </c>
      <c r="Q77" s="39"/>
      <c r="R77" s="72">
        <v>6291</v>
      </c>
      <c r="S77" s="377">
        <v>0</v>
      </c>
      <c r="T77" s="377"/>
      <c r="U77" s="186">
        <f t="shared" si="4"/>
        <v>6291</v>
      </c>
      <c r="V77" s="186">
        <v>0</v>
      </c>
      <c r="W77" s="257">
        <f>U77+V77</f>
        <v>6291</v>
      </c>
      <c r="X77" s="186">
        <v>0</v>
      </c>
      <c r="Y77" s="291" t="s">
        <v>143</v>
      </c>
      <c r="Z77" s="4"/>
      <c r="AA77" s="4"/>
      <c r="AB77" s="4"/>
    </row>
    <row r="78" spans="1:28" ht="15" customHeight="1" x14ac:dyDescent="0.25">
      <c r="A78" s="27">
        <v>77</v>
      </c>
      <c r="B78" s="8">
        <v>41</v>
      </c>
      <c r="C78" s="32">
        <v>637027</v>
      </c>
      <c r="D78" s="33" t="s">
        <v>188</v>
      </c>
      <c r="E78" s="10">
        <v>584</v>
      </c>
      <c r="F78" s="10">
        <v>0</v>
      </c>
      <c r="G78" s="10">
        <v>1000</v>
      </c>
      <c r="H78" s="10">
        <v>0</v>
      </c>
      <c r="I78" s="10">
        <v>1000</v>
      </c>
      <c r="J78" s="130">
        <v>0</v>
      </c>
      <c r="K78" s="130">
        <v>1000</v>
      </c>
      <c r="L78" s="10"/>
      <c r="M78" s="10">
        <v>1000</v>
      </c>
      <c r="N78" s="130">
        <v>1000</v>
      </c>
      <c r="O78" s="244"/>
      <c r="P78" s="10">
        <v>1000</v>
      </c>
      <c r="Q78" s="165"/>
      <c r="R78" s="10">
        <v>1000</v>
      </c>
      <c r="S78" s="165">
        <v>0</v>
      </c>
      <c r="T78" s="165"/>
      <c r="U78" s="186">
        <f t="shared" si="4"/>
        <v>1000</v>
      </c>
      <c r="V78" s="186"/>
      <c r="W78" s="257">
        <f t="shared" si="2"/>
        <v>1000</v>
      </c>
      <c r="X78" s="186">
        <v>0</v>
      </c>
      <c r="Y78" s="291" t="s">
        <v>107</v>
      </c>
      <c r="Z78" s="4"/>
      <c r="AA78" s="4"/>
      <c r="AB78" s="4"/>
    </row>
    <row r="79" spans="1:28" ht="15" customHeight="1" x14ac:dyDescent="0.25">
      <c r="A79" s="27">
        <v>78</v>
      </c>
      <c r="B79" s="8">
        <v>41</v>
      </c>
      <c r="C79" s="32" t="s">
        <v>186</v>
      </c>
      <c r="D79" s="33" t="s">
        <v>187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30">
        <v>0</v>
      </c>
      <c r="K79" s="130">
        <v>350</v>
      </c>
      <c r="L79" s="10"/>
      <c r="M79" s="10">
        <v>350</v>
      </c>
      <c r="N79" s="130">
        <v>350</v>
      </c>
      <c r="O79" s="244"/>
      <c r="P79" s="10">
        <v>350</v>
      </c>
      <c r="Q79" s="165"/>
      <c r="R79" s="10">
        <v>350</v>
      </c>
      <c r="S79" s="165">
        <v>0</v>
      </c>
      <c r="T79" s="165"/>
      <c r="U79" s="186">
        <f t="shared" si="4"/>
        <v>350</v>
      </c>
      <c r="V79" s="186"/>
      <c r="W79" s="257">
        <f t="shared" si="2"/>
        <v>350</v>
      </c>
      <c r="X79" s="186">
        <v>0</v>
      </c>
      <c r="Y79" s="291" t="s">
        <v>107</v>
      </c>
      <c r="Z79" s="4"/>
      <c r="AA79" s="4"/>
      <c r="AB79" s="4"/>
    </row>
    <row r="80" spans="1:28" ht="15" customHeight="1" x14ac:dyDescent="0.25">
      <c r="A80" s="27">
        <v>80</v>
      </c>
      <c r="B80" s="8">
        <v>41</v>
      </c>
      <c r="C80" s="32">
        <v>637035</v>
      </c>
      <c r="D80" s="33" t="s">
        <v>190</v>
      </c>
      <c r="E80" s="10">
        <v>344.93</v>
      </c>
      <c r="F80" s="10">
        <v>298.63</v>
      </c>
      <c r="G80" s="10">
        <v>300</v>
      </c>
      <c r="H80" s="10">
        <v>222.96</v>
      </c>
      <c r="I80" s="10">
        <v>300</v>
      </c>
      <c r="J80" s="130">
        <v>0</v>
      </c>
      <c r="K80" s="130">
        <v>0</v>
      </c>
      <c r="L80" s="10"/>
      <c r="M80" s="10">
        <v>0</v>
      </c>
      <c r="N80" s="130">
        <v>0</v>
      </c>
      <c r="O80" s="244"/>
      <c r="P80" s="10">
        <v>0</v>
      </c>
      <c r="Q80" s="165"/>
      <c r="R80" s="10">
        <v>0</v>
      </c>
      <c r="S80" s="165">
        <v>0</v>
      </c>
      <c r="T80" s="165"/>
      <c r="U80" s="186">
        <f t="shared" si="4"/>
        <v>0</v>
      </c>
      <c r="V80" s="186"/>
      <c r="W80" s="257">
        <f t="shared" si="2"/>
        <v>0</v>
      </c>
      <c r="X80" s="186">
        <v>0</v>
      </c>
      <c r="Y80" s="291" t="s">
        <v>73</v>
      </c>
      <c r="Z80" s="4"/>
      <c r="AA80" s="4"/>
      <c r="AB80" s="4"/>
    </row>
    <row r="81" spans="1:28" ht="15" customHeight="1" x14ac:dyDescent="0.25">
      <c r="A81" s="27">
        <v>82</v>
      </c>
      <c r="B81" s="8">
        <v>41</v>
      </c>
      <c r="C81" s="32">
        <v>642001</v>
      </c>
      <c r="D81" s="33" t="s">
        <v>191</v>
      </c>
      <c r="E81" s="10">
        <v>24995</v>
      </c>
      <c r="F81" s="10">
        <v>17349.3</v>
      </c>
      <c r="G81" s="10">
        <v>25000</v>
      </c>
      <c r="H81" s="10">
        <v>17475</v>
      </c>
      <c r="I81" s="10">
        <v>25000</v>
      </c>
      <c r="J81" s="127">
        <v>0</v>
      </c>
      <c r="K81" s="127">
        <v>35000</v>
      </c>
      <c r="L81" s="10"/>
      <c r="M81" s="10">
        <f>K81</f>
        <v>35000</v>
      </c>
      <c r="N81" s="127">
        <v>35000</v>
      </c>
      <c r="O81" s="259"/>
      <c r="P81" s="10">
        <f>N81</f>
        <v>35000</v>
      </c>
      <c r="Q81" s="165"/>
      <c r="R81" s="10">
        <f>P81</f>
        <v>35000</v>
      </c>
      <c r="S81" s="165">
        <v>30387.14</v>
      </c>
      <c r="T81" s="165"/>
      <c r="U81" s="186">
        <f t="shared" si="4"/>
        <v>35000</v>
      </c>
      <c r="V81" s="186"/>
      <c r="W81" s="257">
        <f t="shared" si="2"/>
        <v>35000</v>
      </c>
      <c r="X81" s="186">
        <v>30387.14</v>
      </c>
      <c r="Y81" s="291" t="s">
        <v>192</v>
      </c>
      <c r="Z81" s="4"/>
      <c r="AA81" s="4"/>
      <c r="AB81" s="4"/>
    </row>
    <row r="82" spans="1:28" ht="15" customHeight="1" x14ac:dyDescent="0.25">
      <c r="A82" s="27">
        <v>83</v>
      </c>
      <c r="B82" s="8">
        <v>41</v>
      </c>
      <c r="C82" s="32">
        <v>642002</v>
      </c>
      <c r="D82" s="33" t="s">
        <v>193</v>
      </c>
      <c r="E82" s="10">
        <v>600</v>
      </c>
      <c r="F82" s="10">
        <v>0</v>
      </c>
      <c r="G82" s="10">
        <v>1400</v>
      </c>
      <c r="H82" s="10">
        <v>0</v>
      </c>
      <c r="I82" s="10">
        <v>1400</v>
      </c>
      <c r="J82" s="10">
        <v>0</v>
      </c>
      <c r="K82" s="10">
        <v>1400</v>
      </c>
      <c r="L82" s="10"/>
      <c r="M82" s="10">
        <v>1400</v>
      </c>
      <c r="N82" s="10">
        <v>1400</v>
      </c>
      <c r="O82" s="165"/>
      <c r="P82" s="10">
        <v>1400</v>
      </c>
      <c r="Q82" s="165"/>
      <c r="R82" s="10">
        <v>1400</v>
      </c>
      <c r="S82" s="165">
        <v>0</v>
      </c>
      <c r="T82" s="165"/>
      <c r="U82" s="186">
        <f t="shared" si="4"/>
        <v>1400</v>
      </c>
      <c r="V82" s="186"/>
      <c r="W82" s="257">
        <f t="shared" si="2"/>
        <v>1400</v>
      </c>
      <c r="X82" s="186">
        <v>350</v>
      </c>
      <c r="Y82" s="291" t="s">
        <v>192</v>
      </c>
      <c r="Z82" s="4"/>
      <c r="AA82" s="4"/>
      <c r="AB82" s="4"/>
    </row>
    <row r="83" spans="1:28" ht="15" customHeight="1" x14ac:dyDescent="0.25">
      <c r="A83" s="27">
        <v>85</v>
      </c>
      <c r="B83" s="8">
        <v>41</v>
      </c>
      <c r="C83" s="43">
        <v>642006</v>
      </c>
      <c r="D83" s="44" t="s">
        <v>194</v>
      </c>
      <c r="E83" s="72">
        <v>514.72</v>
      </c>
      <c r="F83" s="72">
        <v>518.22</v>
      </c>
      <c r="G83" s="72">
        <v>8220</v>
      </c>
      <c r="H83" s="72">
        <v>8752.6200000000008</v>
      </c>
      <c r="I83" s="72">
        <v>8220</v>
      </c>
      <c r="J83" s="72">
        <v>3297.46</v>
      </c>
      <c r="K83" s="72">
        <v>3700</v>
      </c>
      <c r="L83" s="72"/>
      <c r="M83" s="72">
        <v>3700</v>
      </c>
      <c r="N83" s="72">
        <v>3700</v>
      </c>
      <c r="O83" s="39"/>
      <c r="P83" s="72">
        <v>3700</v>
      </c>
      <c r="Q83" s="39"/>
      <c r="R83" s="72">
        <v>3700</v>
      </c>
      <c r="S83" s="39">
        <v>3612.46</v>
      </c>
      <c r="T83" s="39"/>
      <c r="U83" s="186">
        <f t="shared" si="4"/>
        <v>3700</v>
      </c>
      <c r="V83" s="186"/>
      <c r="W83" s="257">
        <f t="shared" si="2"/>
        <v>3700</v>
      </c>
      <c r="X83" s="186">
        <v>3612.46</v>
      </c>
      <c r="Y83" s="291" t="s">
        <v>195</v>
      </c>
      <c r="Z83" s="4"/>
      <c r="AA83" s="4"/>
      <c r="AB83" s="4"/>
    </row>
    <row r="84" spans="1:28" ht="15" customHeight="1" x14ac:dyDescent="0.25">
      <c r="A84" s="27">
        <v>86</v>
      </c>
      <c r="B84" s="8">
        <v>41</v>
      </c>
      <c r="C84" s="43">
        <v>642012</v>
      </c>
      <c r="D84" s="44" t="s">
        <v>196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127">
        <v>0</v>
      </c>
      <c r="K84" s="127">
        <v>11000</v>
      </c>
      <c r="L84" s="127"/>
      <c r="M84" s="72">
        <f>K84</f>
        <v>11000</v>
      </c>
      <c r="N84" s="127">
        <v>11000</v>
      </c>
      <c r="O84" s="259"/>
      <c r="P84" s="72">
        <f>N84</f>
        <v>11000</v>
      </c>
      <c r="Q84" s="39"/>
      <c r="R84" s="72">
        <f>P84</f>
        <v>11000</v>
      </c>
      <c r="S84" s="39">
        <v>0</v>
      </c>
      <c r="T84" s="39"/>
      <c r="U84" s="186">
        <f t="shared" si="4"/>
        <v>11000</v>
      </c>
      <c r="V84" s="186"/>
      <c r="W84" s="257">
        <f t="shared" si="2"/>
        <v>11000</v>
      </c>
      <c r="X84" s="186">
        <v>0</v>
      </c>
      <c r="Y84" s="291" t="s">
        <v>107</v>
      </c>
      <c r="Z84" s="4"/>
      <c r="AA84" s="4"/>
      <c r="AB84" s="4"/>
    </row>
    <row r="85" spans="1:28" ht="15" customHeight="1" x14ac:dyDescent="0.25">
      <c r="A85" s="27">
        <v>87</v>
      </c>
      <c r="B85" s="8">
        <v>41</v>
      </c>
      <c r="C85" s="32">
        <v>642013</v>
      </c>
      <c r="D85" s="33" t="s">
        <v>197</v>
      </c>
      <c r="E85" s="10">
        <v>2026.51</v>
      </c>
      <c r="F85" s="10">
        <v>0</v>
      </c>
      <c r="G85" s="10">
        <v>0</v>
      </c>
      <c r="H85" s="10">
        <v>0</v>
      </c>
      <c r="I85" s="10">
        <v>0</v>
      </c>
      <c r="J85" s="130">
        <v>0</v>
      </c>
      <c r="K85" s="130">
        <v>9500</v>
      </c>
      <c r="L85" s="130"/>
      <c r="M85" s="10">
        <v>9500</v>
      </c>
      <c r="N85" s="130">
        <v>9500</v>
      </c>
      <c r="O85" s="244"/>
      <c r="P85" s="10">
        <v>9500</v>
      </c>
      <c r="Q85" s="165"/>
      <c r="R85" s="10">
        <v>9500</v>
      </c>
      <c r="S85" s="165">
        <v>0</v>
      </c>
      <c r="T85" s="165"/>
      <c r="U85" s="186">
        <f t="shared" si="4"/>
        <v>9500</v>
      </c>
      <c r="V85" s="186"/>
      <c r="W85" s="257">
        <f t="shared" si="2"/>
        <v>9500</v>
      </c>
      <c r="X85" s="186">
        <v>0</v>
      </c>
      <c r="Y85" s="291" t="s">
        <v>107</v>
      </c>
      <c r="Z85" s="4"/>
      <c r="AA85" s="4"/>
      <c r="AB85" s="4"/>
    </row>
    <row r="86" spans="1:28" s="143" customFormat="1" ht="15" hidden="1" customHeight="1" x14ac:dyDescent="0.25">
      <c r="A86" s="27"/>
      <c r="B86" s="124">
        <v>41</v>
      </c>
      <c r="C86" s="154" t="s">
        <v>565</v>
      </c>
      <c r="D86" s="155" t="s">
        <v>564</v>
      </c>
      <c r="E86" s="147"/>
      <c r="F86" s="147"/>
      <c r="G86" s="147"/>
      <c r="H86" s="147"/>
      <c r="I86" s="147"/>
      <c r="J86" s="156">
        <v>0</v>
      </c>
      <c r="K86" s="148"/>
      <c r="L86" s="243"/>
      <c r="M86" s="147"/>
      <c r="N86" s="157" t="e">
        <f>+#REF!</f>
        <v>#REF!</v>
      </c>
      <c r="O86" s="157"/>
      <c r="P86" s="147"/>
      <c r="Q86" s="318"/>
      <c r="R86" s="147"/>
      <c r="S86" s="318"/>
      <c r="T86" s="318"/>
      <c r="U86" s="186">
        <f t="shared" si="4"/>
        <v>0</v>
      </c>
      <c r="V86" s="186">
        <f>S86</f>
        <v>0</v>
      </c>
      <c r="W86" s="257">
        <f t="shared" si="2"/>
        <v>0</v>
      </c>
      <c r="X86" s="186"/>
      <c r="Y86" s="291"/>
      <c r="Z86" s="4"/>
      <c r="AA86" s="4"/>
      <c r="AB86" s="4"/>
    </row>
    <row r="87" spans="1:28" s="143" customFormat="1" ht="15" hidden="1" customHeight="1" x14ac:dyDescent="0.25">
      <c r="A87" s="27"/>
      <c r="B87" s="124">
        <v>41</v>
      </c>
      <c r="C87" s="154" t="s">
        <v>565</v>
      </c>
      <c r="D87" s="155" t="s">
        <v>560</v>
      </c>
      <c r="E87" s="147"/>
      <c r="F87" s="147"/>
      <c r="G87" s="147"/>
      <c r="H87" s="147"/>
      <c r="I87" s="147"/>
      <c r="J87" s="156">
        <v>0</v>
      </c>
      <c r="K87" s="148"/>
      <c r="L87" s="243"/>
      <c r="M87" s="147"/>
      <c r="N87" s="157" t="e">
        <f>+#REF!</f>
        <v>#REF!</v>
      </c>
      <c r="O87" s="157"/>
      <c r="P87" s="147"/>
      <c r="Q87" s="318"/>
      <c r="R87" s="147"/>
      <c r="S87" s="318"/>
      <c r="T87" s="318"/>
      <c r="U87" s="186">
        <f t="shared" si="4"/>
        <v>0</v>
      </c>
      <c r="V87" s="186">
        <f>S87</f>
        <v>0</v>
      </c>
      <c r="W87" s="257">
        <f t="shared" si="2"/>
        <v>0</v>
      </c>
      <c r="X87" s="186"/>
      <c r="Y87" s="291"/>
      <c r="Z87" s="4"/>
      <c r="AA87" s="4"/>
      <c r="AB87" s="4"/>
    </row>
    <row r="88" spans="1:28" s="143" customFormat="1" ht="15" hidden="1" customHeight="1" x14ac:dyDescent="0.25">
      <c r="A88" s="27"/>
      <c r="B88" s="124">
        <v>111</v>
      </c>
      <c r="C88" s="154" t="s">
        <v>565</v>
      </c>
      <c r="D88" s="155" t="s">
        <v>558</v>
      </c>
      <c r="E88" s="147"/>
      <c r="F88" s="147"/>
      <c r="G88" s="147"/>
      <c r="H88" s="147"/>
      <c r="I88" s="147"/>
      <c r="J88" s="156">
        <v>0</v>
      </c>
      <c r="K88" s="148"/>
      <c r="L88" s="243"/>
      <c r="M88" s="147"/>
      <c r="N88" s="157" t="e">
        <f>+#REF!</f>
        <v>#REF!</v>
      </c>
      <c r="O88" s="157"/>
      <c r="P88" s="147"/>
      <c r="Q88" s="318"/>
      <c r="R88" s="147"/>
      <c r="S88" s="318"/>
      <c r="T88" s="318"/>
      <c r="U88" s="186">
        <f t="shared" si="4"/>
        <v>0</v>
      </c>
      <c r="V88" s="186">
        <f>S88</f>
        <v>0</v>
      </c>
      <c r="W88" s="257">
        <f t="shared" si="2"/>
        <v>0</v>
      </c>
      <c r="X88" s="186"/>
      <c r="Y88" s="291"/>
      <c r="Z88" s="4"/>
      <c r="AA88" s="4"/>
      <c r="AB88" s="4"/>
    </row>
    <row r="89" spans="1:28" s="314" customFormat="1" ht="15" customHeight="1" x14ac:dyDescent="0.25">
      <c r="A89" s="27"/>
      <c r="B89" s="124">
        <v>41</v>
      </c>
      <c r="C89" s="154" t="s">
        <v>565</v>
      </c>
      <c r="D89" s="322" t="s">
        <v>564</v>
      </c>
      <c r="E89" s="147"/>
      <c r="F89" s="147"/>
      <c r="G89" s="147"/>
      <c r="H89" s="147"/>
      <c r="I89" s="147"/>
      <c r="J89" s="156"/>
      <c r="K89" s="148"/>
      <c r="L89" s="243"/>
      <c r="M89" s="147"/>
      <c r="N89" s="157"/>
      <c r="O89" s="157"/>
      <c r="P89" s="147"/>
      <c r="Q89" s="243">
        <v>11298</v>
      </c>
      <c r="R89" s="156">
        <f>Q89</f>
        <v>11298</v>
      </c>
      <c r="S89" s="243">
        <v>0</v>
      </c>
      <c r="T89" s="243"/>
      <c r="U89" s="186">
        <f t="shared" si="4"/>
        <v>11298</v>
      </c>
      <c r="V89" s="186"/>
      <c r="W89" s="257">
        <f t="shared" si="2"/>
        <v>11298</v>
      </c>
      <c r="X89" s="186">
        <v>0</v>
      </c>
      <c r="Y89" s="291"/>
      <c r="Z89" s="4"/>
      <c r="AA89" s="4"/>
      <c r="AB89" s="4"/>
    </row>
    <row r="90" spans="1:28" s="314" customFormat="1" ht="15" customHeight="1" x14ac:dyDescent="0.25">
      <c r="A90" s="27"/>
      <c r="B90" s="124">
        <v>41</v>
      </c>
      <c r="C90" s="154" t="s">
        <v>565</v>
      </c>
      <c r="D90" s="155" t="s">
        <v>560</v>
      </c>
      <c r="E90" s="147"/>
      <c r="F90" s="147"/>
      <c r="G90" s="147"/>
      <c r="H90" s="147"/>
      <c r="I90" s="147"/>
      <c r="J90" s="156"/>
      <c r="K90" s="148"/>
      <c r="L90" s="243"/>
      <c r="M90" s="147"/>
      <c r="N90" s="157"/>
      <c r="O90" s="157"/>
      <c r="P90" s="147"/>
      <c r="Q90" s="243">
        <v>20000</v>
      </c>
      <c r="R90" s="156">
        <f>Q90</f>
        <v>20000</v>
      </c>
      <c r="S90" s="243">
        <v>0</v>
      </c>
      <c r="T90" s="243"/>
      <c r="U90" s="186">
        <f t="shared" si="4"/>
        <v>20000</v>
      </c>
      <c r="V90" s="186"/>
      <c r="W90" s="257">
        <f t="shared" si="2"/>
        <v>20000</v>
      </c>
      <c r="X90" s="186">
        <v>1656</v>
      </c>
      <c r="Y90" s="291"/>
      <c r="Z90" s="4"/>
      <c r="AA90" s="4"/>
      <c r="AB90" s="4"/>
    </row>
    <row r="91" spans="1:28" s="317" customFormat="1" ht="15" customHeight="1" x14ac:dyDescent="0.25">
      <c r="A91" s="27"/>
      <c r="B91" s="124">
        <v>111</v>
      </c>
      <c r="C91" s="154" t="s">
        <v>369</v>
      </c>
      <c r="D91" s="155" t="s">
        <v>558</v>
      </c>
      <c r="E91" s="147"/>
      <c r="F91" s="147"/>
      <c r="G91" s="147"/>
      <c r="H91" s="147"/>
      <c r="I91" s="147"/>
      <c r="J91" s="156"/>
      <c r="K91" s="148"/>
      <c r="L91" s="243"/>
      <c r="M91" s="147"/>
      <c r="N91" s="157"/>
      <c r="O91" s="157"/>
      <c r="P91" s="147"/>
      <c r="Q91" s="243">
        <v>214648</v>
      </c>
      <c r="R91" s="156">
        <f>Q91</f>
        <v>214648</v>
      </c>
      <c r="S91" s="243">
        <v>0</v>
      </c>
      <c r="T91" s="243"/>
      <c r="U91" s="186">
        <f t="shared" si="4"/>
        <v>214648</v>
      </c>
      <c r="V91" s="186"/>
      <c r="W91" s="257">
        <f t="shared" si="2"/>
        <v>214648</v>
      </c>
      <c r="X91" s="186">
        <v>0</v>
      </c>
      <c r="Y91" s="291"/>
      <c r="Z91" s="4"/>
      <c r="AA91" s="4"/>
      <c r="AB91" s="4"/>
    </row>
    <row r="92" spans="1:28" ht="15" customHeight="1" x14ac:dyDescent="0.25">
      <c r="A92" s="27"/>
      <c r="B92" s="8"/>
      <c r="C92" s="45"/>
      <c r="D92" s="46" t="s">
        <v>198</v>
      </c>
      <c r="E92" s="10"/>
      <c r="F92" s="10"/>
      <c r="G92" s="10"/>
      <c r="H92" s="10"/>
      <c r="I92" s="10"/>
      <c r="J92" s="131">
        <v>0</v>
      </c>
      <c r="K92" s="127">
        <v>44119</v>
      </c>
      <c r="L92" s="244"/>
      <c r="M92" s="10">
        <f>K92</f>
        <v>44119</v>
      </c>
      <c r="N92" s="40">
        <f>I92</f>
        <v>0</v>
      </c>
      <c r="O92" s="165"/>
      <c r="P92" s="10">
        <f>M92</f>
        <v>44119</v>
      </c>
      <c r="Q92" s="165"/>
      <c r="R92" s="10">
        <f>P92</f>
        <v>44119</v>
      </c>
      <c r="S92" s="165">
        <v>0</v>
      </c>
      <c r="T92" s="165"/>
      <c r="U92" s="186">
        <f t="shared" si="4"/>
        <v>44119</v>
      </c>
      <c r="V92" s="186">
        <v>-44119</v>
      </c>
      <c r="W92" s="257">
        <f>U92+V92</f>
        <v>0</v>
      </c>
      <c r="X92" s="186">
        <v>0</v>
      </c>
      <c r="Y92" s="291"/>
      <c r="Z92" s="4"/>
      <c r="AA92" s="4"/>
      <c r="AB92" s="4"/>
    </row>
    <row r="93" spans="1:28" ht="21" customHeight="1" x14ac:dyDescent="0.25">
      <c r="A93" s="27">
        <v>88</v>
      </c>
      <c r="B93" s="574" t="s">
        <v>199</v>
      </c>
      <c r="C93" s="575"/>
      <c r="D93" s="576"/>
      <c r="E93" s="14">
        <f t="shared" ref="E93:K93" si="5">SUM(E94:E106)</f>
        <v>20025.45</v>
      </c>
      <c r="F93" s="14">
        <f t="shared" si="5"/>
        <v>11357.9</v>
      </c>
      <c r="G93" s="14">
        <f t="shared" si="5"/>
        <v>20600</v>
      </c>
      <c r="H93" s="14">
        <f t="shared" si="5"/>
        <v>14642.789999999999</v>
      </c>
      <c r="I93" s="14">
        <f t="shared" si="5"/>
        <v>20600</v>
      </c>
      <c r="J93" s="14">
        <f t="shared" si="5"/>
        <v>3341.5600000000004</v>
      </c>
      <c r="K93" s="14">
        <f t="shared" si="5"/>
        <v>22840</v>
      </c>
      <c r="L93" s="14">
        <v>0</v>
      </c>
      <c r="M93" s="14">
        <f>SUM(M94:M106)</f>
        <v>22840</v>
      </c>
      <c r="N93" s="14">
        <f>SUM(N94:N106)</f>
        <v>20770</v>
      </c>
      <c r="O93" s="47">
        <v>0</v>
      </c>
      <c r="P93" s="47">
        <f>SUM(P94:P106)</f>
        <v>22840</v>
      </c>
      <c r="Q93" s="47">
        <v>0</v>
      </c>
      <c r="R93" s="47">
        <f>SUM(R94:R106)</f>
        <v>22840</v>
      </c>
      <c r="S93" s="47">
        <f>SUM(S94:S106)</f>
        <v>7273.54</v>
      </c>
      <c r="T93" s="47"/>
      <c r="U93" s="47">
        <f t="shared" si="4"/>
        <v>22840</v>
      </c>
      <c r="V93" s="47">
        <f>SUM(V94:V106)</f>
        <v>0</v>
      </c>
      <c r="W93" s="47">
        <f>U93</f>
        <v>22840</v>
      </c>
      <c r="X93" s="220">
        <f>SUM(X94:X106)</f>
        <v>14224.72</v>
      </c>
      <c r="Y93" s="364" t="s">
        <v>73</v>
      </c>
      <c r="Z93" s="7"/>
      <c r="AA93" s="7"/>
      <c r="AB93" s="7"/>
    </row>
    <row r="94" spans="1:28" ht="15" customHeight="1" x14ac:dyDescent="0.25">
      <c r="A94" s="27">
        <v>89</v>
      </c>
      <c r="B94" s="8">
        <v>41</v>
      </c>
      <c r="C94" s="48">
        <v>611</v>
      </c>
      <c r="D94" s="44" t="s">
        <v>200</v>
      </c>
      <c r="E94" s="549">
        <v>9991.4599999999991</v>
      </c>
      <c r="F94" s="549">
        <v>3407.53</v>
      </c>
      <c r="G94" s="549">
        <v>10000</v>
      </c>
      <c r="H94" s="549">
        <v>6251.19</v>
      </c>
      <c r="I94" s="549">
        <v>10000</v>
      </c>
      <c r="J94" s="549">
        <v>2222.04</v>
      </c>
      <c r="K94" s="549">
        <v>10000</v>
      </c>
      <c r="L94" s="536"/>
      <c r="M94" s="549">
        <v>10000</v>
      </c>
      <c r="N94" s="549">
        <v>10000</v>
      </c>
      <c r="O94" s="536"/>
      <c r="P94" s="549">
        <v>10000</v>
      </c>
      <c r="Q94" s="536"/>
      <c r="R94" s="549">
        <v>10000</v>
      </c>
      <c r="S94" s="549">
        <v>4820.75</v>
      </c>
      <c r="T94" s="536"/>
      <c r="U94" s="549">
        <f t="shared" si="4"/>
        <v>10000</v>
      </c>
      <c r="V94" s="536"/>
      <c r="W94" s="525">
        <f>U94</f>
        <v>10000</v>
      </c>
      <c r="X94" s="501">
        <v>7257.07</v>
      </c>
      <c r="Y94" s="622" t="s">
        <v>201</v>
      </c>
      <c r="Z94" s="4"/>
      <c r="AA94" s="4"/>
      <c r="AB94" s="4"/>
    </row>
    <row r="95" spans="1:28" ht="15" customHeight="1" x14ac:dyDescent="0.25">
      <c r="A95" s="27">
        <v>90</v>
      </c>
      <c r="B95" s="8">
        <v>41</v>
      </c>
      <c r="C95" s="48">
        <v>612</v>
      </c>
      <c r="D95" s="44" t="s">
        <v>202</v>
      </c>
      <c r="E95" s="551"/>
      <c r="F95" s="551"/>
      <c r="G95" s="551"/>
      <c r="H95" s="551"/>
      <c r="I95" s="551"/>
      <c r="J95" s="551"/>
      <c r="K95" s="551"/>
      <c r="L95" s="538"/>
      <c r="M95" s="551"/>
      <c r="N95" s="551"/>
      <c r="O95" s="538"/>
      <c r="P95" s="551"/>
      <c r="Q95" s="538"/>
      <c r="R95" s="551"/>
      <c r="S95" s="551"/>
      <c r="T95" s="538"/>
      <c r="U95" s="551"/>
      <c r="V95" s="538"/>
      <c r="W95" s="526"/>
      <c r="X95" s="523"/>
      <c r="Y95" s="623"/>
      <c r="Z95" s="4"/>
      <c r="AA95" s="4"/>
      <c r="AB95" s="4"/>
    </row>
    <row r="96" spans="1:28" ht="15" customHeight="1" x14ac:dyDescent="0.25">
      <c r="A96" s="27">
        <v>91</v>
      </c>
      <c r="B96" s="8">
        <v>41</v>
      </c>
      <c r="C96" s="48">
        <v>614</v>
      </c>
      <c r="D96" s="44" t="s">
        <v>203</v>
      </c>
      <c r="E96" s="550"/>
      <c r="F96" s="550"/>
      <c r="G96" s="550"/>
      <c r="H96" s="550"/>
      <c r="I96" s="550"/>
      <c r="J96" s="550"/>
      <c r="K96" s="550"/>
      <c r="L96" s="537"/>
      <c r="M96" s="550"/>
      <c r="N96" s="550"/>
      <c r="O96" s="537"/>
      <c r="P96" s="550"/>
      <c r="Q96" s="537"/>
      <c r="R96" s="550"/>
      <c r="S96" s="550"/>
      <c r="T96" s="537"/>
      <c r="U96" s="550"/>
      <c r="V96" s="537"/>
      <c r="W96" s="527"/>
      <c r="X96" s="502"/>
      <c r="Y96" s="624"/>
      <c r="Z96" s="4"/>
      <c r="AA96" s="4"/>
      <c r="AB96" s="4"/>
    </row>
    <row r="97" spans="1:28" ht="15" customHeight="1" x14ac:dyDescent="0.25">
      <c r="A97" s="27">
        <v>92</v>
      </c>
      <c r="B97" s="8">
        <v>41</v>
      </c>
      <c r="C97" s="48">
        <v>62</v>
      </c>
      <c r="D97" s="44" t="s">
        <v>204</v>
      </c>
      <c r="E97" s="72">
        <v>3039.83</v>
      </c>
      <c r="F97" s="13">
        <v>1382.98</v>
      </c>
      <c r="G97" s="10">
        <v>3500</v>
      </c>
      <c r="H97" s="10">
        <v>1916.43</v>
      </c>
      <c r="I97" s="10">
        <v>3500</v>
      </c>
      <c r="J97" s="10">
        <v>686.88</v>
      </c>
      <c r="K97" s="10">
        <v>3500</v>
      </c>
      <c r="L97" s="10"/>
      <c r="M97" s="10">
        <v>3500</v>
      </c>
      <c r="N97" s="10">
        <v>3500</v>
      </c>
      <c r="O97" s="165"/>
      <c r="P97" s="10">
        <v>3500</v>
      </c>
      <c r="Q97" s="165"/>
      <c r="R97" s="10">
        <v>3500</v>
      </c>
      <c r="S97" s="165">
        <v>1447.31</v>
      </c>
      <c r="T97" s="165"/>
      <c r="U97" s="10">
        <f>R97</f>
        <v>3500</v>
      </c>
      <c r="V97" s="165"/>
      <c r="W97" s="165">
        <f>U97</f>
        <v>3500</v>
      </c>
      <c r="X97" s="452">
        <v>2181.08</v>
      </c>
      <c r="Y97" s="291" t="s">
        <v>201</v>
      </c>
      <c r="Z97" s="4"/>
      <c r="AA97" s="4"/>
      <c r="AB97" s="4"/>
    </row>
    <row r="98" spans="1:28" ht="15" customHeight="1" x14ac:dyDescent="0.25">
      <c r="A98" s="27">
        <v>93</v>
      </c>
      <c r="B98" s="8">
        <v>41</v>
      </c>
      <c r="C98" s="48">
        <v>627</v>
      </c>
      <c r="D98" s="44" t="s">
        <v>111</v>
      </c>
      <c r="E98" s="72">
        <v>0</v>
      </c>
      <c r="F98" s="13">
        <v>0</v>
      </c>
      <c r="G98" s="10">
        <v>0</v>
      </c>
      <c r="H98" s="10">
        <v>0</v>
      </c>
      <c r="I98" s="10">
        <v>0</v>
      </c>
      <c r="J98" s="10">
        <v>45.72</v>
      </c>
      <c r="K98" s="10">
        <v>200</v>
      </c>
      <c r="L98" s="10"/>
      <c r="M98" s="10">
        <v>200</v>
      </c>
      <c r="N98" s="10">
        <v>200</v>
      </c>
      <c r="O98" s="165"/>
      <c r="P98" s="10">
        <v>200</v>
      </c>
      <c r="Q98" s="165"/>
      <c r="R98" s="10">
        <v>200</v>
      </c>
      <c r="S98" s="165">
        <v>96.64</v>
      </c>
      <c r="T98" s="165"/>
      <c r="U98" s="10">
        <f>R98</f>
        <v>200</v>
      </c>
      <c r="V98" s="165"/>
      <c r="W98" s="165">
        <f t="shared" ref="W98:W106" si="6">U98</f>
        <v>200</v>
      </c>
      <c r="X98" s="487">
        <v>145.47999999999999</v>
      </c>
      <c r="Y98" s="291" t="s">
        <v>201</v>
      </c>
      <c r="Z98" s="4"/>
      <c r="AA98" s="4"/>
      <c r="AB98" s="4"/>
    </row>
    <row r="99" spans="1:28" ht="15" customHeight="1" x14ac:dyDescent="0.25">
      <c r="A99" s="27">
        <v>94</v>
      </c>
      <c r="B99" s="8">
        <v>41</v>
      </c>
      <c r="C99" s="48">
        <v>637001</v>
      </c>
      <c r="D99" s="44" t="s">
        <v>205</v>
      </c>
      <c r="E99" s="72">
        <v>396</v>
      </c>
      <c r="F99" s="72">
        <v>0</v>
      </c>
      <c r="G99" s="10">
        <v>400</v>
      </c>
      <c r="H99" s="10">
        <v>0</v>
      </c>
      <c r="I99" s="10">
        <v>400</v>
      </c>
      <c r="J99" s="10">
        <v>0</v>
      </c>
      <c r="K99" s="10">
        <v>300</v>
      </c>
      <c r="L99" s="10"/>
      <c r="M99" s="10">
        <v>300</v>
      </c>
      <c r="N99" s="10">
        <v>300</v>
      </c>
      <c r="O99" s="165"/>
      <c r="P99" s="10">
        <v>300</v>
      </c>
      <c r="Q99" s="165"/>
      <c r="R99" s="10">
        <v>300</v>
      </c>
      <c r="S99" s="165">
        <v>0</v>
      </c>
      <c r="T99" s="165"/>
      <c r="U99" s="10">
        <v>300</v>
      </c>
      <c r="V99" s="165"/>
      <c r="W99" s="165">
        <f t="shared" si="6"/>
        <v>300</v>
      </c>
      <c r="X99" s="452">
        <v>140</v>
      </c>
      <c r="Y99" s="291" t="s">
        <v>201</v>
      </c>
      <c r="Z99" s="4"/>
      <c r="AA99" s="4"/>
      <c r="AB99" s="4"/>
    </row>
    <row r="100" spans="1:28" ht="15" customHeight="1" x14ac:dyDescent="0.25">
      <c r="A100" s="27">
        <v>95</v>
      </c>
      <c r="B100" s="8">
        <v>41</v>
      </c>
      <c r="C100" s="48">
        <v>637005</v>
      </c>
      <c r="D100" s="44" t="s">
        <v>206</v>
      </c>
      <c r="E100" s="10">
        <v>4850</v>
      </c>
      <c r="F100" s="10">
        <v>4850</v>
      </c>
      <c r="G100" s="10">
        <v>4850</v>
      </c>
      <c r="H100" s="10">
        <v>4850</v>
      </c>
      <c r="I100" s="10">
        <v>4850</v>
      </c>
      <c r="J100" s="10">
        <v>0</v>
      </c>
      <c r="K100" s="10">
        <v>4850</v>
      </c>
      <c r="L100" s="10"/>
      <c r="M100" s="10">
        <v>4850</v>
      </c>
      <c r="N100" s="10">
        <v>4850</v>
      </c>
      <c r="O100" s="165"/>
      <c r="P100" s="10">
        <v>4850</v>
      </c>
      <c r="Q100" s="165"/>
      <c r="R100" s="10">
        <v>4850</v>
      </c>
      <c r="S100" s="165">
        <v>0</v>
      </c>
      <c r="T100" s="165"/>
      <c r="U100" s="10">
        <v>4850</v>
      </c>
      <c r="V100" s="165"/>
      <c r="W100" s="165">
        <f t="shared" si="6"/>
        <v>4850</v>
      </c>
      <c r="X100" s="452">
        <v>3250</v>
      </c>
      <c r="Y100" s="291" t="s">
        <v>201</v>
      </c>
      <c r="Z100" s="4"/>
      <c r="AA100" s="4"/>
      <c r="AB100" s="4"/>
    </row>
    <row r="101" spans="1:28" ht="15" customHeight="1" x14ac:dyDescent="0.25">
      <c r="A101" s="27">
        <v>96</v>
      </c>
      <c r="B101" s="8">
        <v>41</v>
      </c>
      <c r="C101" s="48">
        <v>637012</v>
      </c>
      <c r="D101" s="33" t="s">
        <v>207</v>
      </c>
      <c r="E101" s="10">
        <v>1593.13</v>
      </c>
      <c r="F101" s="10">
        <v>1613.17</v>
      </c>
      <c r="G101" s="10">
        <v>1600</v>
      </c>
      <c r="H101" s="10">
        <v>1516.64</v>
      </c>
      <c r="I101" s="10">
        <v>1600</v>
      </c>
      <c r="J101" s="10">
        <v>347.86</v>
      </c>
      <c r="K101" s="10">
        <v>1600</v>
      </c>
      <c r="L101" s="10"/>
      <c r="M101" s="10">
        <v>1600</v>
      </c>
      <c r="N101" s="10">
        <v>1600</v>
      </c>
      <c r="O101" s="165"/>
      <c r="P101" s="10">
        <v>1600</v>
      </c>
      <c r="Q101" s="165"/>
      <c r="R101" s="10">
        <v>1600</v>
      </c>
      <c r="S101" s="165">
        <v>828.17</v>
      </c>
      <c r="T101" s="165"/>
      <c r="U101" s="10">
        <v>1600</v>
      </c>
      <c r="V101" s="165"/>
      <c r="W101" s="165">
        <f t="shared" si="6"/>
        <v>1600</v>
      </c>
      <c r="X101" s="452">
        <v>1140.6500000000001</v>
      </c>
      <c r="Y101" s="291" t="s">
        <v>208</v>
      </c>
      <c r="Z101" s="4"/>
      <c r="AA101" s="4"/>
      <c r="AB101" s="4"/>
    </row>
    <row r="102" spans="1:28" ht="15" customHeight="1" x14ac:dyDescent="0.25">
      <c r="A102" s="27">
        <v>97</v>
      </c>
      <c r="B102" s="8">
        <v>41</v>
      </c>
      <c r="C102" s="48">
        <v>637014</v>
      </c>
      <c r="D102" s="33" t="s">
        <v>182</v>
      </c>
      <c r="E102" s="10">
        <v>60</v>
      </c>
      <c r="F102" s="10">
        <v>20</v>
      </c>
      <c r="G102" s="10">
        <v>20</v>
      </c>
      <c r="H102" s="10">
        <v>24.6</v>
      </c>
      <c r="I102" s="10">
        <v>20</v>
      </c>
      <c r="J102" s="10">
        <v>16.8</v>
      </c>
      <c r="K102" s="10">
        <v>60</v>
      </c>
      <c r="L102" s="10"/>
      <c r="M102" s="10">
        <v>60</v>
      </c>
      <c r="N102" s="10">
        <v>60</v>
      </c>
      <c r="O102" s="165"/>
      <c r="P102" s="10">
        <v>60</v>
      </c>
      <c r="Q102" s="165"/>
      <c r="R102" s="10">
        <v>60</v>
      </c>
      <c r="S102" s="165">
        <v>37.200000000000003</v>
      </c>
      <c r="T102" s="165"/>
      <c r="U102" s="10">
        <v>60</v>
      </c>
      <c r="V102" s="165"/>
      <c r="W102" s="165">
        <f t="shared" si="6"/>
        <v>60</v>
      </c>
      <c r="X102" s="452">
        <v>49.2</v>
      </c>
      <c r="Y102" s="291" t="s">
        <v>201</v>
      </c>
      <c r="Z102" s="4"/>
      <c r="AA102" s="4"/>
      <c r="AB102" s="4"/>
    </row>
    <row r="103" spans="1:28" ht="15" customHeight="1" x14ac:dyDescent="0.25">
      <c r="A103" s="27">
        <v>98</v>
      </c>
      <c r="B103" s="8">
        <v>41</v>
      </c>
      <c r="C103" s="48">
        <v>637016</v>
      </c>
      <c r="D103" s="33" t="s">
        <v>209</v>
      </c>
      <c r="E103" s="10">
        <v>65.03</v>
      </c>
      <c r="F103" s="10">
        <v>30.9</v>
      </c>
      <c r="G103" s="10">
        <v>100</v>
      </c>
      <c r="H103" s="10">
        <v>53.93</v>
      </c>
      <c r="I103" s="10">
        <v>100</v>
      </c>
      <c r="J103" s="10">
        <v>22.26</v>
      </c>
      <c r="K103" s="10">
        <v>100</v>
      </c>
      <c r="L103" s="10"/>
      <c r="M103" s="10">
        <v>100</v>
      </c>
      <c r="N103" s="10">
        <v>100</v>
      </c>
      <c r="O103" s="165"/>
      <c r="P103" s="10">
        <v>100</v>
      </c>
      <c r="Q103" s="165"/>
      <c r="R103" s="10">
        <v>100</v>
      </c>
      <c r="S103" s="165">
        <v>43.47</v>
      </c>
      <c r="T103" s="165"/>
      <c r="U103" s="10">
        <v>100</v>
      </c>
      <c r="V103" s="165"/>
      <c r="W103" s="165">
        <f t="shared" si="6"/>
        <v>100</v>
      </c>
      <c r="X103" s="452">
        <v>61.24</v>
      </c>
      <c r="Y103" s="291" t="s">
        <v>201</v>
      </c>
      <c r="Z103" s="4"/>
      <c r="AA103" s="4"/>
      <c r="AB103" s="4"/>
    </row>
    <row r="104" spans="1:28" ht="15" customHeight="1" x14ac:dyDescent="0.25">
      <c r="A104" s="27">
        <v>99</v>
      </c>
      <c r="B104" s="8">
        <v>41</v>
      </c>
      <c r="C104" s="48">
        <v>637035</v>
      </c>
      <c r="D104" s="33" t="s">
        <v>210</v>
      </c>
      <c r="E104" s="10">
        <v>0</v>
      </c>
      <c r="F104" s="10">
        <v>23.32</v>
      </c>
      <c r="G104" s="10">
        <v>100</v>
      </c>
      <c r="H104" s="10">
        <v>0</v>
      </c>
      <c r="I104" s="10">
        <v>100</v>
      </c>
      <c r="J104" s="10">
        <v>0</v>
      </c>
      <c r="K104" s="10">
        <v>100</v>
      </c>
      <c r="L104" s="10"/>
      <c r="M104" s="10">
        <v>100</v>
      </c>
      <c r="N104" s="10">
        <v>100</v>
      </c>
      <c r="O104" s="165"/>
      <c r="P104" s="10">
        <v>100</v>
      </c>
      <c r="Q104" s="165"/>
      <c r="R104" s="10">
        <v>100</v>
      </c>
      <c r="S104" s="165">
        <v>0</v>
      </c>
      <c r="T104" s="165"/>
      <c r="U104" s="10">
        <v>100</v>
      </c>
      <c r="V104" s="165"/>
      <c r="W104" s="165">
        <f t="shared" si="6"/>
        <v>100</v>
      </c>
      <c r="X104" s="452">
        <v>0</v>
      </c>
      <c r="Y104" s="291" t="s">
        <v>208</v>
      </c>
      <c r="Z104" s="4"/>
      <c r="AA104" s="4"/>
      <c r="AB104" s="4"/>
    </row>
    <row r="105" spans="1:28" s="249" customFormat="1" ht="15" customHeight="1" x14ac:dyDescent="0.25">
      <c r="A105" s="27">
        <v>100</v>
      </c>
      <c r="B105" s="8">
        <v>41</v>
      </c>
      <c r="C105" s="48">
        <v>642006</v>
      </c>
      <c r="D105" s="33" t="s">
        <v>211</v>
      </c>
      <c r="E105" s="10">
        <v>30</v>
      </c>
      <c r="F105" s="10">
        <v>30</v>
      </c>
      <c r="G105" s="10">
        <v>30</v>
      </c>
      <c r="H105" s="10">
        <v>30</v>
      </c>
      <c r="I105" s="10">
        <v>30</v>
      </c>
      <c r="J105" s="10">
        <v>0</v>
      </c>
      <c r="K105" s="10">
        <v>30</v>
      </c>
      <c r="L105" s="10"/>
      <c r="M105" s="10">
        <v>30</v>
      </c>
      <c r="N105" s="10">
        <v>30</v>
      </c>
      <c r="O105" s="165"/>
      <c r="P105" s="10">
        <v>30</v>
      </c>
      <c r="Q105" s="165"/>
      <c r="R105" s="10">
        <v>30</v>
      </c>
      <c r="S105" s="165">
        <v>0</v>
      </c>
      <c r="T105" s="165"/>
      <c r="U105" s="10">
        <v>30</v>
      </c>
      <c r="V105" s="165"/>
      <c r="W105" s="165">
        <f t="shared" si="6"/>
        <v>30</v>
      </c>
      <c r="X105" s="452">
        <v>0</v>
      </c>
      <c r="Y105" s="291" t="s">
        <v>201</v>
      </c>
      <c r="Z105" s="4"/>
      <c r="AA105" s="4"/>
      <c r="AB105" s="4"/>
    </row>
    <row r="106" spans="1:28" ht="15" customHeight="1" x14ac:dyDescent="0.25">
      <c r="A106" s="27">
        <v>101</v>
      </c>
      <c r="B106" s="8">
        <v>41</v>
      </c>
      <c r="C106" s="48">
        <v>642006</v>
      </c>
      <c r="D106" s="33" t="s">
        <v>197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2100</v>
      </c>
      <c r="L106" s="10"/>
      <c r="M106" s="10">
        <f>K106</f>
        <v>2100</v>
      </c>
      <c r="N106" s="10">
        <v>30</v>
      </c>
      <c r="O106" s="165"/>
      <c r="P106" s="10">
        <f>M106</f>
        <v>2100</v>
      </c>
      <c r="Q106" s="165"/>
      <c r="R106" s="10">
        <f>P106</f>
        <v>2100</v>
      </c>
      <c r="S106" s="165">
        <v>0</v>
      </c>
      <c r="T106" s="165"/>
      <c r="U106" s="10">
        <f>R106</f>
        <v>2100</v>
      </c>
      <c r="V106" s="165"/>
      <c r="W106" s="165">
        <f t="shared" si="6"/>
        <v>2100</v>
      </c>
      <c r="X106" s="452">
        <v>0</v>
      </c>
      <c r="Y106" s="291" t="s">
        <v>201</v>
      </c>
      <c r="Z106" s="4"/>
      <c r="AA106" s="4"/>
      <c r="AB106" s="4"/>
    </row>
    <row r="107" spans="1:28" ht="21" customHeight="1" x14ac:dyDescent="0.25">
      <c r="A107" s="27">
        <v>102</v>
      </c>
      <c r="B107" s="574" t="s">
        <v>212</v>
      </c>
      <c r="C107" s="575"/>
      <c r="D107" s="576"/>
      <c r="E107" s="14">
        <f>SUM(E108:E119)</f>
        <v>19738.919999999998</v>
      </c>
      <c r="F107" s="14">
        <f>SUM(F108:F119)</f>
        <v>25041.710000000003</v>
      </c>
      <c r="G107" s="14">
        <f>SUM(G108:G119)</f>
        <v>24390</v>
      </c>
      <c r="H107" s="14">
        <f>SUM(H108:H119)</f>
        <v>25328.84</v>
      </c>
      <c r="I107" s="14">
        <f>SUM(I108:I119)</f>
        <v>24390</v>
      </c>
      <c r="J107" s="14">
        <f>SUM(J108:J120)</f>
        <v>6672.39</v>
      </c>
      <c r="K107" s="14">
        <f>SUM(K108:K120)</f>
        <v>29240</v>
      </c>
      <c r="L107" s="14">
        <v>0</v>
      </c>
      <c r="M107" s="14">
        <f>SUM(M108:M120)</f>
        <v>29240</v>
      </c>
      <c r="N107" s="14">
        <f>SUM(N108:N120)</f>
        <v>29240</v>
      </c>
      <c r="O107" s="47">
        <v>0</v>
      </c>
      <c r="P107" s="47">
        <f>SUM(P108:P120)</f>
        <v>29240</v>
      </c>
      <c r="Q107" s="47">
        <v>0</v>
      </c>
      <c r="R107" s="47">
        <f>SUM(R108:R120)</f>
        <v>29240</v>
      </c>
      <c r="S107" s="47">
        <f>SUM(S108:S120)</f>
        <v>22925.21</v>
      </c>
      <c r="T107" s="47"/>
      <c r="U107" s="47">
        <f>SUM(U108:U120)</f>
        <v>29240</v>
      </c>
      <c r="V107" s="47">
        <f>SUM(V108:V120)</f>
        <v>0</v>
      </c>
      <c r="W107" s="47">
        <f>U107</f>
        <v>29240</v>
      </c>
      <c r="X107" s="220">
        <f>SUM(X108:X120)</f>
        <v>29368.74</v>
      </c>
      <c r="Y107" s="364" t="s">
        <v>73</v>
      </c>
      <c r="Z107" s="7"/>
      <c r="AA107" s="7"/>
      <c r="AB107" s="7"/>
    </row>
    <row r="108" spans="1:28" ht="15" customHeight="1" x14ac:dyDescent="0.25">
      <c r="A108" s="27">
        <v>103</v>
      </c>
      <c r="B108" s="8">
        <v>41</v>
      </c>
      <c r="C108" s="32">
        <v>611</v>
      </c>
      <c r="D108" s="33" t="s">
        <v>213</v>
      </c>
      <c r="E108" s="549">
        <v>5658</v>
      </c>
      <c r="F108" s="534">
        <v>8640</v>
      </c>
      <c r="G108" s="549">
        <v>8650</v>
      </c>
      <c r="H108" s="549">
        <v>6954.39</v>
      </c>
      <c r="I108" s="549">
        <v>8650</v>
      </c>
      <c r="J108" s="549">
        <v>2093.73</v>
      </c>
      <c r="K108" s="549">
        <v>6301</v>
      </c>
      <c r="L108" s="407"/>
      <c r="M108" s="549">
        <v>6301</v>
      </c>
      <c r="N108" s="549">
        <v>6301</v>
      </c>
      <c r="O108" s="536"/>
      <c r="P108" s="549">
        <v>6301</v>
      </c>
      <c r="Q108" s="536"/>
      <c r="R108" s="549">
        <v>6301</v>
      </c>
      <c r="S108" s="549">
        <v>11098.09</v>
      </c>
      <c r="T108" s="536"/>
      <c r="U108" s="549">
        <f>R108</f>
        <v>6301</v>
      </c>
      <c r="V108" s="536"/>
      <c r="W108" s="525">
        <f>U108</f>
        <v>6301</v>
      </c>
      <c r="X108" s="501">
        <v>9983.14</v>
      </c>
      <c r="Y108" s="291" t="s">
        <v>214</v>
      </c>
      <c r="Z108" s="4"/>
      <c r="AA108" s="4"/>
      <c r="AB108" s="4"/>
    </row>
    <row r="109" spans="1:28" ht="15" customHeight="1" x14ac:dyDescent="0.25">
      <c r="A109" s="27">
        <v>104</v>
      </c>
      <c r="B109" s="8">
        <v>41</v>
      </c>
      <c r="C109" s="32">
        <v>612</v>
      </c>
      <c r="D109" s="33" t="s">
        <v>215</v>
      </c>
      <c r="E109" s="550"/>
      <c r="F109" s="535"/>
      <c r="G109" s="550"/>
      <c r="H109" s="550"/>
      <c r="I109" s="550"/>
      <c r="J109" s="550"/>
      <c r="K109" s="550"/>
      <c r="L109" s="245"/>
      <c r="M109" s="550"/>
      <c r="N109" s="550"/>
      <c r="O109" s="537"/>
      <c r="P109" s="550"/>
      <c r="Q109" s="537"/>
      <c r="R109" s="550"/>
      <c r="S109" s="550"/>
      <c r="T109" s="537"/>
      <c r="U109" s="550"/>
      <c r="V109" s="537"/>
      <c r="W109" s="527"/>
      <c r="X109" s="502"/>
      <c r="Y109" s="291" t="s">
        <v>214</v>
      </c>
      <c r="Z109" s="4"/>
      <c r="AA109" s="4"/>
      <c r="AB109" s="4"/>
    </row>
    <row r="110" spans="1:28" ht="15" customHeight="1" x14ac:dyDescent="0.25">
      <c r="A110" s="27">
        <v>105</v>
      </c>
      <c r="B110" s="8">
        <v>41</v>
      </c>
      <c r="C110" s="32">
        <v>62</v>
      </c>
      <c r="D110" s="33" t="s">
        <v>216</v>
      </c>
      <c r="E110" s="10">
        <v>1979.43</v>
      </c>
      <c r="F110" s="72">
        <v>3019.68</v>
      </c>
      <c r="G110" s="10">
        <v>3050</v>
      </c>
      <c r="H110" s="10">
        <v>2199.17</v>
      </c>
      <c r="I110" s="10">
        <v>3050</v>
      </c>
      <c r="J110" s="10">
        <v>832.34</v>
      </c>
      <c r="K110" s="10">
        <v>2214</v>
      </c>
      <c r="L110" s="10"/>
      <c r="M110" s="10">
        <v>2214</v>
      </c>
      <c r="N110" s="10">
        <v>2214</v>
      </c>
      <c r="O110" s="165"/>
      <c r="P110" s="10">
        <v>2214</v>
      </c>
      <c r="Q110" s="165"/>
      <c r="R110" s="10">
        <v>2214</v>
      </c>
      <c r="S110" s="165">
        <v>3956.63</v>
      </c>
      <c r="T110" s="165"/>
      <c r="U110" s="165">
        <f>R110</f>
        <v>2214</v>
      </c>
      <c r="V110" s="165"/>
      <c r="W110" s="165">
        <f>U110</f>
        <v>2214</v>
      </c>
      <c r="X110" s="452">
        <v>3609.6</v>
      </c>
      <c r="Y110" s="291" t="s">
        <v>214</v>
      </c>
      <c r="Z110" s="4"/>
      <c r="AA110" s="4"/>
      <c r="AB110" s="4"/>
    </row>
    <row r="111" spans="1:28" ht="15" customHeight="1" x14ac:dyDescent="0.25">
      <c r="A111" s="27">
        <v>106</v>
      </c>
      <c r="B111" s="8">
        <v>41</v>
      </c>
      <c r="C111" s="32">
        <v>627</v>
      </c>
      <c r="D111" s="33" t="s">
        <v>111</v>
      </c>
      <c r="E111" s="406">
        <v>0</v>
      </c>
      <c r="F111" s="72">
        <v>0</v>
      </c>
      <c r="G111" s="10">
        <v>0</v>
      </c>
      <c r="H111" s="407">
        <v>0</v>
      </c>
      <c r="I111" s="407">
        <v>0</v>
      </c>
      <c r="J111" s="407">
        <v>29.86</v>
      </c>
      <c r="K111" s="407">
        <v>400</v>
      </c>
      <c r="L111" s="407"/>
      <c r="M111" s="407">
        <v>400</v>
      </c>
      <c r="N111" s="407">
        <v>400</v>
      </c>
      <c r="O111" s="417"/>
      <c r="P111" s="407">
        <v>400</v>
      </c>
      <c r="Q111" s="417"/>
      <c r="R111" s="407">
        <v>400</v>
      </c>
      <c r="S111" s="417">
        <v>198.31</v>
      </c>
      <c r="T111" s="417"/>
      <c r="U111" s="417">
        <f>R111</f>
        <v>400</v>
      </c>
      <c r="V111" s="417"/>
      <c r="W111" s="165">
        <f>U111</f>
        <v>400</v>
      </c>
      <c r="X111" s="452">
        <v>287.17</v>
      </c>
      <c r="Y111" s="291" t="s">
        <v>214</v>
      </c>
      <c r="Z111" s="4"/>
      <c r="AA111" s="4"/>
      <c r="AB111" s="4"/>
    </row>
    <row r="112" spans="1:28" ht="15" customHeight="1" x14ac:dyDescent="0.25">
      <c r="A112" s="27">
        <v>107</v>
      </c>
      <c r="B112" s="8">
        <v>111</v>
      </c>
      <c r="C112" s="32">
        <v>611</v>
      </c>
      <c r="D112" s="33" t="s">
        <v>213</v>
      </c>
      <c r="E112" s="534">
        <v>8115</v>
      </c>
      <c r="F112" s="534">
        <v>8865</v>
      </c>
      <c r="G112" s="525">
        <v>8150</v>
      </c>
      <c r="H112" s="499">
        <v>10462.76</v>
      </c>
      <c r="I112" s="499">
        <v>8150</v>
      </c>
      <c r="J112" s="499">
        <v>2475</v>
      </c>
      <c r="K112" s="499">
        <v>10500</v>
      </c>
      <c r="L112" s="405"/>
      <c r="M112" s="499">
        <v>10500</v>
      </c>
      <c r="N112" s="499">
        <v>10500</v>
      </c>
      <c r="O112" s="539"/>
      <c r="P112" s="499">
        <v>10500</v>
      </c>
      <c r="Q112" s="539"/>
      <c r="R112" s="499">
        <v>10500</v>
      </c>
      <c r="S112" s="499">
        <v>4950</v>
      </c>
      <c r="T112" s="539"/>
      <c r="U112" s="499">
        <f>R112</f>
        <v>10500</v>
      </c>
      <c r="V112" s="539"/>
      <c r="W112" s="528">
        <f>U112</f>
        <v>10500</v>
      </c>
      <c r="X112" s="501">
        <v>7425</v>
      </c>
      <c r="Y112" s="291" t="s">
        <v>214</v>
      </c>
      <c r="Z112" s="4"/>
      <c r="AA112" s="4"/>
      <c r="AB112" s="4"/>
    </row>
    <row r="113" spans="1:28" ht="15" customHeight="1" x14ac:dyDescent="0.25">
      <c r="A113" s="27">
        <v>108</v>
      </c>
      <c r="B113" s="8">
        <v>111</v>
      </c>
      <c r="C113" s="32">
        <v>612</v>
      </c>
      <c r="D113" s="33" t="s">
        <v>215</v>
      </c>
      <c r="E113" s="545"/>
      <c r="F113" s="545"/>
      <c r="G113" s="526"/>
      <c r="H113" s="499"/>
      <c r="I113" s="499"/>
      <c r="J113" s="499"/>
      <c r="K113" s="499"/>
      <c r="L113" s="420"/>
      <c r="M113" s="499"/>
      <c r="N113" s="499"/>
      <c r="O113" s="539"/>
      <c r="P113" s="499"/>
      <c r="Q113" s="539"/>
      <c r="R113" s="499"/>
      <c r="S113" s="499"/>
      <c r="T113" s="539"/>
      <c r="U113" s="499"/>
      <c r="V113" s="539"/>
      <c r="W113" s="528"/>
      <c r="X113" s="523"/>
      <c r="Y113" s="291" t="s">
        <v>214</v>
      </c>
      <c r="Z113" s="4"/>
      <c r="AA113" s="4"/>
      <c r="AB113" s="4"/>
    </row>
    <row r="114" spans="1:28" ht="15" customHeight="1" x14ac:dyDescent="0.25">
      <c r="A114" s="27">
        <v>109</v>
      </c>
      <c r="B114" s="8">
        <v>111</v>
      </c>
      <c r="C114" s="32">
        <v>612</v>
      </c>
      <c r="D114" s="33" t="s">
        <v>109</v>
      </c>
      <c r="E114" s="535"/>
      <c r="F114" s="535"/>
      <c r="G114" s="527"/>
      <c r="H114" s="499"/>
      <c r="I114" s="499"/>
      <c r="J114" s="499"/>
      <c r="K114" s="499"/>
      <c r="L114" s="420"/>
      <c r="M114" s="499"/>
      <c r="N114" s="499"/>
      <c r="O114" s="539"/>
      <c r="P114" s="499"/>
      <c r="Q114" s="539"/>
      <c r="R114" s="499"/>
      <c r="S114" s="499"/>
      <c r="T114" s="539"/>
      <c r="U114" s="499"/>
      <c r="V114" s="539"/>
      <c r="W114" s="528"/>
      <c r="X114" s="502"/>
      <c r="Y114" s="291" t="s">
        <v>214</v>
      </c>
      <c r="Z114" s="4"/>
      <c r="AA114" s="4"/>
      <c r="AB114" s="4"/>
    </row>
    <row r="115" spans="1:28" ht="15" customHeight="1" x14ac:dyDescent="0.25">
      <c r="A115" s="27">
        <v>110</v>
      </c>
      <c r="B115" s="8">
        <v>111</v>
      </c>
      <c r="C115" s="32">
        <v>62</v>
      </c>
      <c r="D115" s="33" t="s">
        <v>216</v>
      </c>
      <c r="E115" s="72">
        <v>2831.73</v>
      </c>
      <c r="F115" s="72">
        <v>3097.41</v>
      </c>
      <c r="G115" s="10">
        <v>2850</v>
      </c>
      <c r="H115" s="408">
        <v>3596.73</v>
      </c>
      <c r="I115" s="408">
        <v>2850</v>
      </c>
      <c r="J115" s="408">
        <v>865</v>
      </c>
      <c r="K115" s="408">
        <v>3685</v>
      </c>
      <c r="L115" s="408"/>
      <c r="M115" s="408">
        <v>3685</v>
      </c>
      <c r="N115" s="408">
        <v>3685</v>
      </c>
      <c r="O115" s="418"/>
      <c r="P115" s="408">
        <v>3685</v>
      </c>
      <c r="Q115" s="418"/>
      <c r="R115" s="408">
        <v>3685</v>
      </c>
      <c r="S115" s="418">
        <v>1730</v>
      </c>
      <c r="T115" s="418"/>
      <c r="U115" s="418">
        <f t="shared" ref="U115:U120" si="7">R115</f>
        <v>3685</v>
      </c>
      <c r="V115" s="418"/>
      <c r="W115" s="418">
        <f t="shared" ref="W115:W120" si="8">U115</f>
        <v>3685</v>
      </c>
      <c r="X115" s="452">
        <v>2595.6</v>
      </c>
      <c r="Y115" s="291" t="s">
        <v>214</v>
      </c>
      <c r="Z115" s="4"/>
      <c r="AA115" s="4"/>
      <c r="AB115" s="4"/>
    </row>
    <row r="116" spans="1:28" ht="15" customHeight="1" x14ac:dyDescent="0.25">
      <c r="A116" s="27">
        <v>111</v>
      </c>
      <c r="B116" s="8">
        <v>41</v>
      </c>
      <c r="C116" s="32">
        <v>632003</v>
      </c>
      <c r="D116" s="33" t="s">
        <v>217</v>
      </c>
      <c r="E116" s="10">
        <v>246.35</v>
      </c>
      <c r="F116" s="10">
        <v>541.22</v>
      </c>
      <c r="G116" s="10">
        <v>250</v>
      </c>
      <c r="H116" s="10">
        <v>470.32</v>
      </c>
      <c r="I116" s="10">
        <v>250</v>
      </c>
      <c r="J116" s="10">
        <v>61.15</v>
      </c>
      <c r="K116" s="10">
        <v>550</v>
      </c>
      <c r="L116" s="10"/>
      <c r="M116" s="10">
        <v>550</v>
      </c>
      <c r="N116" s="10">
        <v>550</v>
      </c>
      <c r="O116" s="165"/>
      <c r="P116" s="10">
        <v>550</v>
      </c>
      <c r="Q116" s="165"/>
      <c r="R116" s="10">
        <v>550</v>
      </c>
      <c r="S116" s="165">
        <v>137.05000000000001</v>
      </c>
      <c r="T116" s="165"/>
      <c r="U116" s="165">
        <f t="shared" si="7"/>
        <v>550</v>
      </c>
      <c r="V116" s="165"/>
      <c r="W116" s="446">
        <f t="shared" si="8"/>
        <v>550</v>
      </c>
      <c r="X116" s="452">
        <v>252.65</v>
      </c>
      <c r="Y116" s="291" t="s">
        <v>214</v>
      </c>
      <c r="Z116" s="4"/>
      <c r="AA116" s="4"/>
      <c r="AB116" s="4"/>
    </row>
    <row r="117" spans="1:28" ht="15" customHeight="1" x14ac:dyDescent="0.25">
      <c r="A117" s="27">
        <v>113</v>
      </c>
      <c r="B117" s="8">
        <v>41</v>
      </c>
      <c r="C117" s="32">
        <v>637001</v>
      </c>
      <c r="D117" s="33" t="s">
        <v>218</v>
      </c>
      <c r="E117" s="10">
        <v>36</v>
      </c>
      <c r="F117" s="10">
        <v>0</v>
      </c>
      <c r="G117" s="10">
        <v>300</v>
      </c>
      <c r="H117" s="10">
        <v>545</v>
      </c>
      <c r="I117" s="10">
        <v>300</v>
      </c>
      <c r="J117" s="10">
        <v>0</v>
      </c>
      <c r="K117" s="10">
        <v>400</v>
      </c>
      <c r="L117" s="10"/>
      <c r="M117" s="10">
        <v>400</v>
      </c>
      <c r="N117" s="10">
        <v>400</v>
      </c>
      <c r="O117" s="165"/>
      <c r="P117" s="10">
        <v>400</v>
      </c>
      <c r="Q117" s="165"/>
      <c r="R117" s="10">
        <v>400</v>
      </c>
      <c r="S117" s="165">
        <v>161</v>
      </c>
      <c r="T117" s="165"/>
      <c r="U117" s="165">
        <f t="shared" si="7"/>
        <v>400</v>
      </c>
      <c r="V117" s="165"/>
      <c r="W117" s="446">
        <f t="shared" si="8"/>
        <v>400</v>
      </c>
      <c r="X117" s="452">
        <v>161</v>
      </c>
      <c r="Y117" s="291" t="s">
        <v>214</v>
      </c>
      <c r="Z117" s="4"/>
      <c r="AA117" s="4"/>
      <c r="AB117" s="4"/>
    </row>
    <row r="118" spans="1:28" ht="15" customHeight="1" x14ac:dyDescent="0.25">
      <c r="A118" s="27">
        <v>114</v>
      </c>
      <c r="B118" s="8">
        <v>41</v>
      </c>
      <c r="C118" s="32">
        <v>637014</v>
      </c>
      <c r="D118" s="33" t="s">
        <v>182</v>
      </c>
      <c r="E118" s="10">
        <v>750.4</v>
      </c>
      <c r="F118" s="10">
        <v>748</v>
      </c>
      <c r="G118" s="10">
        <v>900</v>
      </c>
      <c r="H118" s="10">
        <v>918.4</v>
      </c>
      <c r="I118" s="10">
        <v>900</v>
      </c>
      <c r="J118" s="10">
        <v>264.60000000000002</v>
      </c>
      <c r="K118" s="10">
        <v>900</v>
      </c>
      <c r="L118" s="10"/>
      <c r="M118" s="10">
        <v>900</v>
      </c>
      <c r="N118" s="10">
        <v>900</v>
      </c>
      <c r="O118" s="165"/>
      <c r="P118" s="10">
        <v>900</v>
      </c>
      <c r="Q118" s="165"/>
      <c r="R118" s="10">
        <v>900</v>
      </c>
      <c r="S118" s="165">
        <v>584.4</v>
      </c>
      <c r="T118" s="165"/>
      <c r="U118" s="165">
        <f t="shared" si="7"/>
        <v>900</v>
      </c>
      <c r="V118" s="165"/>
      <c r="W118" s="446">
        <f t="shared" si="8"/>
        <v>900</v>
      </c>
      <c r="X118" s="452">
        <v>878.4</v>
      </c>
      <c r="Y118" s="291" t="s">
        <v>214</v>
      </c>
      <c r="Z118" s="4"/>
      <c r="AA118" s="4"/>
      <c r="AB118" s="4"/>
    </row>
    <row r="119" spans="1:28" ht="15" customHeight="1" x14ac:dyDescent="0.25">
      <c r="A119" s="27">
        <v>115</v>
      </c>
      <c r="B119" s="8">
        <v>41</v>
      </c>
      <c r="C119" s="32">
        <v>637016</v>
      </c>
      <c r="D119" s="33" t="s">
        <v>209</v>
      </c>
      <c r="E119" s="10">
        <v>122.01</v>
      </c>
      <c r="F119" s="10">
        <v>130.4</v>
      </c>
      <c r="G119" s="10">
        <v>240</v>
      </c>
      <c r="H119" s="10">
        <v>182.07</v>
      </c>
      <c r="I119" s="10">
        <v>240</v>
      </c>
      <c r="J119" s="10">
        <v>50.71</v>
      </c>
      <c r="K119" s="10">
        <v>240</v>
      </c>
      <c r="L119" s="10"/>
      <c r="M119" s="10">
        <v>240</v>
      </c>
      <c r="N119" s="10">
        <v>240</v>
      </c>
      <c r="O119" s="165"/>
      <c r="P119" s="10">
        <v>240</v>
      </c>
      <c r="Q119" s="165"/>
      <c r="R119" s="10">
        <v>240</v>
      </c>
      <c r="S119" s="165">
        <v>109.73</v>
      </c>
      <c r="T119" s="165"/>
      <c r="U119" s="165">
        <f t="shared" si="7"/>
        <v>240</v>
      </c>
      <c r="V119" s="165"/>
      <c r="W119" s="446">
        <f t="shared" si="8"/>
        <v>240</v>
      </c>
      <c r="X119" s="452">
        <v>147.18</v>
      </c>
      <c r="Y119" s="291" t="s">
        <v>214</v>
      </c>
      <c r="Z119" s="4"/>
      <c r="AA119" s="4"/>
      <c r="AB119" s="4"/>
    </row>
    <row r="120" spans="1:28" ht="15" customHeight="1" x14ac:dyDescent="0.25">
      <c r="A120" s="27">
        <v>117</v>
      </c>
      <c r="B120" s="8">
        <v>41</v>
      </c>
      <c r="C120" s="32">
        <v>642013</v>
      </c>
      <c r="D120" s="33" t="s">
        <v>197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4050</v>
      </c>
      <c r="L120" s="10"/>
      <c r="M120" s="10">
        <v>4050</v>
      </c>
      <c r="N120" s="10">
        <v>4050</v>
      </c>
      <c r="O120" s="165"/>
      <c r="P120" s="10">
        <v>4050</v>
      </c>
      <c r="Q120" s="165"/>
      <c r="R120" s="10">
        <v>4050</v>
      </c>
      <c r="S120" s="165">
        <v>0</v>
      </c>
      <c r="T120" s="165"/>
      <c r="U120" s="165">
        <f t="shared" si="7"/>
        <v>4050</v>
      </c>
      <c r="V120" s="165"/>
      <c r="W120" s="446">
        <f t="shared" si="8"/>
        <v>4050</v>
      </c>
      <c r="X120" s="452">
        <v>4029</v>
      </c>
      <c r="Y120" s="291" t="s">
        <v>214</v>
      </c>
      <c r="Z120" s="4"/>
      <c r="AA120" s="4"/>
      <c r="AB120" s="4"/>
    </row>
    <row r="121" spans="1:28" ht="21" customHeight="1" x14ac:dyDescent="0.25">
      <c r="A121" s="27">
        <v>118</v>
      </c>
      <c r="B121" s="574" t="s">
        <v>219</v>
      </c>
      <c r="C121" s="575"/>
      <c r="D121" s="576"/>
      <c r="E121" s="14">
        <f>SUM(E122)</f>
        <v>0</v>
      </c>
      <c r="F121" s="14">
        <v>0</v>
      </c>
      <c r="G121" s="14">
        <f>SUM(G122)</f>
        <v>10624</v>
      </c>
      <c r="H121" s="14">
        <f>SUM(H122)</f>
        <v>10624</v>
      </c>
      <c r="I121" s="14">
        <f>SUM(I122)</f>
        <v>10624</v>
      </c>
      <c r="J121" s="14">
        <v>0</v>
      </c>
      <c r="K121" s="14">
        <f>K122</f>
        <v>0</v>
      </c>
      <c r="L121" s="14">
        <v>0</v>
      </c>
      <c r="M121" s="14">
        <v>0</v>
      </c>
      <c r="N121" s="14">
        <f>N122</f>
        <v>0</v>
      </c>
      <c r="O121" s="47">
        <v>0</v>
      </c>
      <c r="P121" s="47">
        <f>M121</f>
        <v>0</v>
      </c>
      <c r="Q121" s="47">
        <v>0</v>
      </c>
      <c r="R121" s="47">
        <v>0</v>
      </c>
      <c r="S121" s="47">
        <v>0</v>
      </c>
      <c r="T121" s="47"/>
      <c r="U121" s="47">
        <v>0</v>
      </c>
      <c r="V121" s="47">
        <f>SUM(V122)</f>
        <v>0</v>
      </c>
      <c r="W121" s="47">
        <v>0</v>
      </c>
      <c r="X121" s="220">
        <v>0</v>
      </c>
      <c r="Y121" s="364" t="s">
        <v>73</v>
      </c>
      <c r="Z121" s="7"/>
      <c r="AA121" s="7"/>
      <c r="AB121" s="7"/>
    </row>
    <row r="122" spans="1:28" ht="15.75" customHeight="1" x14ac:dyDescent="0.25">
      <c r="A122" s="27">
        <v>119</v>
      </c>
      <c r="B122" s="8">
        <v>111</v>
      </c>
      <c r="C122" s="32">
        <v>637027</v>
      </c>
      <c r="D122" s="33" t="s">
        <v>220</v>
      </c>
      <c r="E122" s="10">
        <v>0</v>
      </c>
      <c r="F122" s="10">
        <v>0</v>
      </c>
      <c r="G122" s="10">
        <v>10624</v>
      </c>
      <c r="H122" s="10">
        <v>10624</v>
      </c>
      <c r="I122" s="10">
        <v>10624</v>
      </c>
      <c r="J122" s="10">
        <v>0</v>
      </c>
      <c r="K122" s="10">
        <v>0</v>
      </c>
      <c r="L122" s="10"/>
      <c r="M122" s="10">
        <v>0</v>
      </c>
      <c r="N122" s="10">
        <v>0</v>
      </c>
      <c r="O122" s="165"/>
      <c r="P122" s="165">
        <f>M122</f>
        <v>0</v>
      </c>
      <c r="Q122" s="165"/>
      <c r="R122" s="165">
        <v>0</v>
      </c>
      <c r="S122" s="165">
        <v>0</v>
      </c>
      <c r="T122" s="165"/>
      <c r="U122" s="165">
        <v>0</v>
      </c>
      <c r="V122" s="165">
        <v>0</v>
      </c>
      <c r="W122" s="165">
        <v>0</v>
      </c>
      <c r="X122" s="452">
        <v>0</v>
      </c>
      <c r="Y122" s="291" t="s">
        <v>221</v>
      </c>
      <c r="Z122" s="4"/>
      <c r="AA122" s="4"/>
      <c r="AB122" s="4"/>
    </row>
    <row r="123" spans="1:28" ht="21" customHeight="1" x14ac:dyDescent="0.25">
      <c r="A123" s="27">
        <v>120</v>
      </c>
      <c r="B123" s="574" t="s">
        <v>222</v>
      </c>
      <c r="C123" s="575"/>
      <c r="D123" s="576"/>
      <c r="E123" s="14">
        <f>SUM(E124:E133)</f>
        <v>4048.62</v>
      </c>
      <c r="F123" s="14">
        <f>SUM(F124:F133)</f>
        <v>2502.1000000000004</v>
      </c>
      <c r="G123" s="14">
        <f>SUM(G124:G128)</f>
        <v>0</v>
      </c>
      <c r="H123" s="14">
        <v>0</v>
      </c>
      <c r="I123" s="14">
        <f>SUM(I124:I128)</f>
        <v>0</v>
      </c>
      <c r="J123" s="14">
        <v>0</v>
      </c>
      <c r="K123" s="14">
        <f>SUM(K124:K133)</f>
        <v>4500</v>
      </c>
      <c r="L123" s="14">
        <v>0</v>
      </c>
      <c r="M123" s="14">
        <f>SUM(M124:M133)</f>
        <v>4500</v>
      </c>
      <c r="N123" s="14">
        <f>SUM(N124:N133)</f>
        <v>4500</v>
      </c>
      <c r="O123" s="47">
        <v>0</v>
      </c>
      <c r="P123" s="47">
        <f>SUM(P124:P133)</f>
        <v>4500</v>
      </c>
      <c r="Q123" s="47">
        <v>0</v>
      </c>
      <c r="R123" s="47">
        <f>SUM(R124:R133)</f>
        <v>4500</v>
      </c>
      <c r="S123" s="47">
        <v>0</v>
      </c>
      <c r="T123" s="47"/>
      <c r="U123" s="47">
        <f t="shared" ref="U123:U144" si="9">R123</f>
        <v>4500</v>
      </c>
      <c r="V123" s="47">
        <f>SUM(V124:V133)</f>
        <v>0</v>
      </c>
      <c r="W123" s="47">
        <f>U123</f>
        <v>4500</v>
      </c>
      <c r="X123" s="220">
        <v>0</v>
      </c>
      <c r="Y123" s="364" t="s">
        <v>73</v>
      </c>
      <c r="Z123" s="4"/>
      <c r="AA123" s="4"/>
      <c r="AB123" s="4"/>
    </row>
    <row r="124" spans="1:28" ht="15.75" customHeight="1" x14ac:dyDescent="0.25">
      <c r="A124" s="27">
        <v>121</v>
      </c>
      <c r="B124" s="8">
        <v>111</v>
      </c>
      <c r="C124" s="32">
        <v>632003</v>
      </c>
      <c r="D124" s="33" t="s">
        <v>223</v>
      </c>
      <c r="E124" s="49">
        <v>21.5</v>
      </c>
      <c r="F124" s="10">
        <v>84.95</v>
      </c>
      <c r="G124" s="50"/>
      <c r="H124" s="10">
        <v>0</v>
      </c>
      <c r="I124" s="50"/>
      <c r="J124" s="10">
        <v>0</v>
      </c>
      <c r="K124" s="10">
        <v>100</v>
      </c>
      <c r="L124" s="10"/>
      <c r="M124" s="10">
        <v>100</v>
      </c>
      <c r="N124" s="10">
        <v>100</v>
      </c>
      <c r="O124" s="165"/>
      <c r="P124" s="10">
        <v>100</v>
      </c>
      <c r="Q124" s="165"/>
      <c r="R124" s="10">
        <v>100</v>
      </c>
      <c r="S124" s="165">
        <v>0</v>
      </c>
      <c r="T124" s="165"/>
      <c r="U124" s="165">
        <f t="shared" si="9"/>
        <v>100</v>
      </c>
      <c r="V124" s="165"/>
      <c r="W124" s="165">
        <f>U124</f>
        <v>100</v>
      </c>
      <c r="X124" s="452">
        <v>0</v>
      </c>
      <c r="Y124" s="291" t="s">
        <v>224</v>
      </c>
      <c r="Z124" s="4"/>
      <c r="AA124" s="4"/>
      <c r="AB124" s="4"/>
    </row>
    <row r="125" spans="1:28" ht="15.75" customHeight="1" x14ac:dyDescent="0.25">
      <c r="A125" s="27">
        <v>122</v>
      </c>
      <c r="B125" s="8">
        <v>111</v>
      </c>
      <c r="C125" s="32">
        <v>632005</v>
      </c>
      <c r="D125" s="33" t="s">
        <v>119</v>
      </c>
      <c r="E125" s="49">
        <v>0</v>
      </c>
      <c r="F125" s="10">
        <v>0</v>
      </c>
      <c r="G125" s="50"/>
      <c r="H125" s="10">
        <v>0</v>
      </c>
      <c r="I125" s="50"/>
      <c r="J125" s="10">
        <v>0</v>
      </c>
      <c r="K125" s="10"/>
      <c r="L125" s="10"/>
      <c r="M125" s="10"/>
      <c r="N125" s="10"/>
      <c r="O125" s="165"/>
      <c r="P125" s="10"/>
      <c r="Q125" s="165"/>
      <c r="R125" s="10"/>
      <c r="S125" s="165"/>
      <c r="T125" s="165"/>
      <c r="U125" s="165">
        <f t="shared" si="9"/>
        <v>0</v>
      </c>
      <c r="V125" s="165"/>
      <c r="W125" s="165">
        <f t="shared" ref="W125:W133" si="10">U125</f>
        <v>0</v>
      </c>
      <c r="X125" s="452">
        <v>0</v>
      </c>
      <c r="Y125" s="291" t="s">
        <v>224</v>
      </c>
      <c r="Z125" s="4"/>
      <c r="AA125" s="4"/>
      <c r="AB125" s="4"/>
    </row>
    <row r="126" spans="1:28" ht="15.75" customHeight="1" x14ac:dyDescent="0.25">
      <c r="A126" s="27">
        <v>123</v>
      </c>
      <c r="B126" s="8">
        <v>111</v>
      </c>
      <c r="C126" s="32">
        <v>633006</v>
      </c>
      <c r="D126" s="33" t="s">
        <v>225</v>
      </c>
      <c r="E126" s="595">
        <v>210.68</v>
      </c>
      <c r="F126" s="10">
        <v>260.91000000000003</v>
      </c>
      <c r="G126" s="50"/>
      <c r="H126" s="10">
        <v>0</v>
      </c>
      <c r="I126" s="50"/>
      <c r="J126" s="10">
        <v>0</v>
      </c>
      <c r="K126" s="10">
        <v>300</v>
      </c>
      <c r="L126" s="10"/>
      <c r="M126" s="10">
        <v>300</v>
      </c>
      <c r="N126" s="10">
        <v>300</v>
      </c>
      <c r="O126" s="165"/>
      <c r="P126" s="10">
        <v>300</v>
      </c>
      <c r="Q126" s="165"/>
      <c r="R126" s="10">
        <v>300</v>
      </c>
      <c r="S126" s="165">
        <v>0</v>
      </c>
      <c r="T126" s="165"/>
      <c r="U126" s="165">
        <f t="shared" si="9"/>
        <v>300</v>
      </c>
      <c r="V126" s="165"/>
      <c r="W126" s="165">
        <f t="shared" si="10"/>
        <v>300</v>
      </c>
      <c r="X126" s="452">
        <v>0</v>
      </c>
      <c r="Y126" s="291" t="s">
        <v>224</v>
      </c>
      <c r="Z126" s="4"/>
      <c r="AA126" s="4"/>
      <c r="AB126" s="4"/>
    </row>
    <row r="127" spans="1:28" ht="15.75" customHeight="1" x14ac:dyDescent="0.25">
      <c r="A127" s="27">
        <v>124</v>
      </c>
      <c r="B127" s="8">
        <v>111</v>
      </c>
      <c r="C127" s="32">
        <v>633006</v>
      </c>
      <c r="D127" s="33" t="s">
        <v>226</v>
      </c>
      <c r="E127" s="596"/>
      <c r="F127" s="10">
        <v>25</v>
      </c>
      <c r="G127" s="50"/>
      <c r="H127" s="10">
        <v>0</v>
      </c>
      <c r="I127" s="50"/>
      <c r="J127" s="10">
        <v>0</v>
      </c>
      <c r="K127" s="10"/>
      <c r="L127" s="10"/>
      <c r="M127" s="10"/>
      <c r="N127" s="10"/>
      <c r="O127" s="165"/>
      <c r="P127" s="10"/>
      <c r="Q127" s="165"/>
      <c r="R127" s="10"/>
      <c r="S127" s="165">
        <v>0</v>
      </c>
      <c r="T127" s="165"/>
      <c r="U127" s="165">
        <f t="shared" si="9"/>
        <v>0</v>
      </c>
      <c r="V127" s="165"/>
      <c r="W127" s="165">
        <f t="shared" si="10"/>
        <v>0</v>
      </c>
      <c r="X127" s="452">
        <v>0</v>
      </c>
      <c r="Y127" s="291" t="s">
        <v>224</v>
      </c>
      <c r="Z127" s="4"/>
      <c r="AA127" s="4"/>
      <c r="AB127" s="4"/>
    </row>
    <row r="128" spans="1:28" ht="15.75" customHeight="1" x14ac:dyDescent="0.25">
      <c r="A128" s="27">
        <v>125</v>
      </c>
      <c r="B128" s="8">
        <v>111</v>
      </c>
      <c r="C128" s="32">
        <v>633016</v>
      </c>
      <c r="D128" s="33" t="s">
        <v>141</v>
      </c>
      <c r="E128" s="49">
        <v>341.95</v>
      </c>
      <c r="F128" s="10">
        <v>143.46</v>
      </c>
      <c r="G128" s="50"/>
      <c r="H128" s="10">
        <v>0</v>
      </c>
      <c r="I128" s="50"/>
      <c r="J128" s="10">
        <v>0</v>
      </c>
      <c r="K128" s="10">
        <v>400</v>
      </c>
      <c r="L128" s="10"/>
      <c r="M128" s="10">
        <v>400</v>
      </c>
      <c r="N128" s="10">
        <v>400</v>
      </c>
      <c r="O128" s="165"/>
      <c r="P128" s="10">
        <v>400</v>
      </c>
      <c r="Q128" s="165"/>
      <c r="R128" s="10">
        <v>400</v>
      </c>
      <c r="S128" s="165">
        <v>0</v>
      </c>
      <c r="T128" s="165"/>
      <c r="U128" s="165">
        <f t="shared" si="9"/>
        <v>400</v>
      </c>
      <c r="V128" s="165"/>
      <c r="W128" s="165">
        <f t="shared" si="10"/>
        <v>400</v>
      </c>
      <c r="X128" s="452">
        <v>0</v>
      </c>
      <c r="Y128" s="291" t="s">
        <v>224</v>
      </c>
      <c r="Z128" s="4"/>
      <c r="AA128" s="4"/>
      <c r="AB128" s="4"/>
    </row>
    <row r="129" spans="1:28" ht="15.75" customHeight="1" x14ac:dyDescent="0.25">
      <c r="A129" s="27">
        <v>126</v>
      </c>
      <c r="B129" s="8">
        <v>111</v>
      </c>
      <c r="C129" s="32">
        <v>634001</v>
      </c>
      <c r="D129" s="33" t="s">
        <v>227</v>
      </c>
      <c r="E129" s="49"/>
      <c r="F129" s="10">
        <v>51.76</v>
      </c>
      <c r="G129" s="50"/>
      <c r="H129" s="10">
        <v>0</v>
      </c>
      <c r="I129" s="50"/>
      <c r="J129" s="10">
        <v>0</v>
      </c>
      <c r="K129" s="10"/>
      <c r="L129" s="10"/>
      <c r="M129" s="10"/>
      <c r="N129" s="10"/>
      <c r="O129" s="165"/>
      <c r="P129" s="10"/>
      <c r="Q129" s="165"/>
      <c r="R129" s="10"/>
      <c r="S129" s="165">
        <v>0</v>
      </c>
      <c r="T129" s="165"/>
      <c r="U129" s="165">
        <f t="shared" si="9"/>
        <v>0</v>
      </c>
      <c r="V129" s="165"/>
      <c r="W129" s="165">
        <f t="shared" si="10"/>
        <v>0</v>
      </c>
      <c r="X129" s="452">
        <v>0</v>
      </c>
      <c r="Y129" s="291" t="s">
        <v>224</v>
      </c>
      <c r="Z129" s="4"/>
      <c r="AA129" s="4"/>
      <c r="AB129" s="4"/>
    </row>
    <row r="130" spans="1:28" ht="15.75" customHeight="1" x14ac:dyDescent="0.25">
      <c r="A130" s="27">
        <v>128</v>
      </c>
      <c r="B130" s="8">
        <v>111</v>
      </c>
      <c r="C130" s="32">
        <v>637007</v>
      </c>
      <c r="D130" s="33" t="s">
        <v>229</v>
      </c>
      <c r="E130" s="49">
        <v>0</v>
      </c>
      <c r="F130" s="10">
        <v>22.6</v>
      </c>
      <c r="G130" s="50"/>
      <c r="H130" s="10">
        <v>0</v>
      </c>
      <c r="I130" s="50"/>
      <c r="J130" s="10">
        <v>0</v>
      </c>
      <c r="K130" s="10"/>
      <c r="L130" s="10"/>
      <c r="M130" s="10"/>
      <c r="N130" s="10"/>
      <c r="O130" s="165"/>
      <c r="P130" s="10"/>
      <c r="Q130" s="165"/>
      <c r="R130" s="10"/>
      <c r="S130" s="165">
        <v>0</v>
      </c>
      <c r="T130" s="165"/>
      <c r="U130" s="165">
        <f t="shared" si="9"/>
        <v>0</v>
      </c>
      <c r="V130" s="165"/>
      <c r="W130" s="165">
        <f t="shared" si="10"/>
        <v>0</v>
      </c>
      <c r="X130" s="452">
        <v>0</v>
      </c>
      <c r="Y130" s="291" t="s">
        <v>224</v>
      </c>
      <c r="Z130" s="4"/>
      <c r="AA130" s="4"/>
      <c r="AB130" s="4"/>
    </row>
    <row r="131" spans="1:28" ht="15.75" customHeight="1" x14ac:dyDescent="0.25">
      <c r="A131" s="27">
        <v>129</v>
      </c>
      <c r="B131" s="8">
        <v>111</v>
      </c>
      <c r="C131" s="32">
        <v>637014</v>
      </c>
      <c r="D131" s="33" t="s">
        <v>182</v>
      </c>
      <c r="E131" s="49">
        <v>691.3</v>
      </c>
      <c r="F131" s="10">
        <v>329</v>
      </c>
      <c r="G131" s="50"/>
      <c r="H131" s="10">
        <v>0</v>
      </c>
      <c r="I131" s="50"/>
      <c r="J131" s="10">
        <v>0</v>
      </c>
      <c r="K131" s="10">
        <v>700</v>
      </c>
      <c r="L131" s="10"/>
      <c r="M131" s="10">
        <v>700</v>
      </c>
      <c r="N131" s="10">
        <v>700</v>
      </c>
      <c r="O131" s="165"/>
      <c r="P131" s="10">
        <v>700</v>
      </c>
      <c r="Q131" s="165"/>
      <c r="R131" s="10">
        <v>700</v>
      </c>
      <c r="S131" s="165">
        <v>0</v>
      </c>
      <c r="T131" s="165"/>
      <c r="U131" s="165">
        <f t="shared" si="9"/>
        <v>700</v>
      </c>
      <c r="V131" s="165"/>
      <c r="W131" s="165">
        <f t="shared" si="10"/>
        <v>700</v>
      </c>
      <c r="X131" s="452">
        <v>0</v>
      </c>
      <c r="Y131" s="291" t="s">
        <v>224</v>
      </c>
      <c r="Z131" s="4"/>
      <c r="AA131" s="4"/>
      <c r="AB131" s="4"/>
    </row>
    <row r="132" spans="1:28" ht="15" customHeight="1" x14ac:dyDescent="0.25">
      <c r="A132" s="27">
        <v>130</v>
      </c>
      <c r="B132" s="8">
        <v>111</v>
      </c>
      <c r="C132" s="32">
        <v>637026</v>
      </c>
      <c r="D132" s="33" t="s">
        <v>230</v>
      </c>
      <c r="E132" s="49">
        <v>1949.39</v>
      </c>
      <c r="F132" s="10">
        <v>1584.42</v>
      </c>
      <c r="G132" s="50"/>
      <c r="H132" s="10">
        <v>0</v>
      </c>
      <c r="I132" s="50"/>
      <c r="J132" s="10">
        <v>0</v>
      </c>
      <c r="K132" s="10">
        <v>2000</v>
      </c>
      <c r="L132" s="10"/>
      <c r="M132" s="10">
        <v>2000</v>
      </c>
      <c r="N132" s="10">
        <v>2000</v>
      </c>
      <c r="O132" s="165"/>
      <c r="P132" s="10">
        <v>2000</v>
      </c>
      <c r="Q132" s="165"/>
      <c r="R132" s="10">
        <v>2000</v>
      </c>
      <c r="S132" s="165">
        <v>0</v>
      </c>
      <c r="T132" s="165"/>
      <c r="U132" s="165">
        <f t="shared" si="9"/>
        <v>2000</v>
      </c>
      <c r="V132" s="165"/>
      <c r="W132" s="165">
        <f t="shared" si="10"/>
        <v>2000</v>
      </c>
      <c r="X132" s="452">
        <v>0</v>
      </c>
      <c r="Y132" s="291" t="s">
        <v>224</v>
      </c>
      <c r="Z132" s="4"/>
      <c r="AA132" s="4"/>
      <c r="AB132" s="4"/>
    </row>
    <row r="133" spans="1:28" ht="29.25" customHeight="1" x14ac:dyDescent="0.25">
      <c r="A133" s="27">
        <v>131</v>
      </c>
      <c r="B133" s="8">
        <v>111</v>
      </c>
      <c r="C133" s="32">
        <v>637027</v>
      </c>
      <c r="D133" s="33" t="s">
        <v>231</v>
      </c>
      <c r="E133" s="49">
        <v>833.8</v>
      </c>
      <c r="F133" s="10">
        <v>0</v>
      </c>
      <c r="G133" s="50"/>
      <c r="H133" s="10">
        <v>0</v>
      </c>
      <c r="I133" s="50"/>
      <c r="J133" s="10">
        <v>0</v>
      </c>
      <c r="K133" s="10">
        <v>1000</v>
      </c>
      <c r="L133" s="10"/>
      <c r="M133" s="10">
        <v>1000</v>
      </c>
      <c r="N133" s="10">
        <v>1000</v>
      </c>
      <c r="O133" s="165"/>
      <c r="P133" s="10">
        <v>1000</v>
      </c>
      <c r="Q133" s="165"/>
      <c r="R133" s="10">
        <v>1000</v>
      </c>
      <c r="S133" s="165">
        <v>0</v>
      </c>
      <c r="T133" s="165"/>
      <c r="U133" s="165">
        <f t="shared" si="9"/>
        <v>1000</v>
      </c>
      <c r="V133" s="165"/>
      <c r="W133" s="165">
        <f t="shared" si="10"/>
        <v>1000</v>
      </c>
      <c r="X133" s="452">
        <v>0</v>
      </c>
      <c r="Y133" s="291" t="s">
        <v>224</v>
      </c>
      <c r="Z133" s="4"/>
      <c r="AA133" s="4"/>
      <c r="AB133" s="4"/>
    </row>
    <row r="134" spans="1:28" ht="21" customHeight="1" x14ac:dyDescent="0.25">
      <c r="A134" s="27">
        <v>132</v>
      </c>
      <c r="B134" s="574" t="s">
        <v>232</v>
      </c>
      <c r="C134" s="575"/>
      <c r="D134" s="576"/>
      <c r="E134" s="14">
        <f>SUM(E135)</f>
        <v>4596.13</v>
      </c>
      <c r="F134" s="14">
        <f>F135</f>
        <v>4364.33</v>
      </c>
      <c r="G134" s="14">
        <f>SUM(G135)</f>
        <v>4100</v>
      </c>
      <c r="H134" s="14">
        <f>SUM(H135)</f>
        <v>4099.55</v>
      </c>
      <c r="I134" s="14">
        <f>SUM(I135)</f>
        <v>4100</v>
      </c>
      <c r="J134" s="14">
        <f>J135</f>
        <v>970.05</v>
      </c>
      <c r="K134" s="14">
        <f>K135</f>
        <v>3834</v>
      </c>
      <c r="L134" s="47">
        <v>0</v>
      </c>
      <c r="M134" s="47">
        <f>M135</f>
        <v>3834</v>
      </c>
      <c r="N134" s="47">
        <f>I134</f>
        <v>4100</v>
      </c>
      <c r="O134" s="47">
        <v>0</v>
      </c>
      <c r="P134" s="47">
        <f>P135</f>
        <v>3834</v>
      </c>
      <c r="Q134" s="47">
        <v>0</v>
      </c>
      <c r="R134" s="47">
        <f>P134</f>
        <v>3834</v>
      </c>
      <c r="S134" s="47">
        <f>SUM(S135)</f>
        <v>1944.74</v>
      </c>
      <c r="T134" s="47"/>
      <c r="U134" s="47">
        <f t="shared" si="9"/>
        <v>3834</v>
      </c>
      <c r="V134" s="47">
        <f>SUM(V135)</f>
        <v>0</v>
      </c>
      <c r="W134" s="47">
        <f>U134</f>
        <v>3834</v>
      </c>
      <c r="X134" s="220">
        <f>X135</f>
        <v>2912.45</v>
      </c>
      <c r="Y134" s="364"/>
      <c r="Z134" s="7"/>
      <c r="AA134" s="7"/>
      <c r="AB134" s="7"/>
    </row>
    <row r="135" spans="1:28" ht="15" customHeight="1" x14ac:dyDescent="0.25">
      <c r="A135" s="27">
        <v>133</v>
      </c>
      <c r="B135" s="51">
        <v>41</v>
      </c>
      <c r="C135" s="48">
        <v>651001</v>
      </c>
      <c r="D135" s="33" t="s">
        <v>233</v>
      </c>
      <c r="E135" s="72">
        <v>4596.13</v>
      </c>
      <c r="F135" s="72">
        <v>4364.33</v>
      </c>
      <c r="G135" s="10">
        <v>4100</v>
      </c>
      <c r="H135" s="10">
        <v>4099.55</v>
      </c>
      <c r="I135" s="10">
        <v>4100</v>
      </c>
      <c r="J135" s="10">
        <v>970.05</v>
      </c>
      <c r="K135" s="10">
        <v>3834</v>
      </c>
      <c r="L135" s="165"/>
      <c r="M135" s="10">
        <f>K135</f>
        <v>3834</v>
      </c>
      <c r="N135" s="40">
        <f>I135</f>
        <v>4100</v>
      </c>
      <c r="O135" s="165"/>
      <c r="P135" s="165">
        <f>M135</f>
        <v>3834</v>
      </c>
      <c r="Q135" s="165"/>
      <c r="R135" s="165">
        <f>P135</f>
        <v>3834</v>
      </c>
      <c r="S135" s="165">
        <v>1944.74</v>
      </c>
      <c r="T135" s="165"/>
      <c r="U135" s="165">
        <f t="shared" si="9"/>
        <v>3834</v>
      </c>
      <c r="V135" s="165"/>
      <c r="W135" s="165">
        <f>U135</f>
        <v>3834</v>
      </c>
      <c r="X135" s="452">
        <v>2912.45</v>
      </c>
      <c r="Y135" s="291" t="s">
        <v>208</v>
      </c>
      <c r="Z135" s="4"/>
      <c r="AA135" s="4"/>
      <c r="AB135" s="4"/>
    </row>
    <row r="136" spans="1:28" ht="21" customHeight="1" x14ac:dyDescent="0.25">
      <c r="A136" s="27">
        <v>134</v>
      </c>
      <c r="B136" s="619" t="s">
        <v>580</v>
      </c>
      <c r="C136" s="620"/>
      <c r="D136" s="621"/>
      <c r="E136" s="14">
        <v>0</v>
      </c>
      <c r="F136" s="14">
        <f>SUM(F137:F142)</f>
        <v>153250.21000000002</v>
      </c>
      <c r="G136" s="14">
        <v>50000</v>
      </c>
      <c r="H136" s="14">
        <v>86964.03</v>
      </c>
      <c r="I136" s="14">
        <v>50000</v>
      </c>
      <c r="J136" s="14">
        <f>J137+J138+J139+J140+J141+J142+J143+J144</f>
        <v>390</v>
      </c>
      <c r="K136" s="14">
        <f>SUM(K137:K143)</f>
        <v>3300</v>
      </c>
      <c r="L136" s="47">
        <v>0</v>
      </c>
      <c r="M136" s="47">
        <f>SUM(M137:M143)</f>
        <v>3300</v>
      </c>
      <c r="N136" s="47" t="e">
        <f>SUM(N137:N144)</f>
        <v>#REF!</v>
      </c>
      <c r="O136" s="47">
        <v>0</v>
      </c>
      <c r="P136" s="47">
        <f>SUM(P137:P143)</f>
        <v>3300</v>
      </c>
      <c r="Q136" s="47">
        <f>SUM(Q144)</f>
        <v>16000</v>
      </c>
      <c r="R136" s="47">
        <f>SUM(R137:R144)</f>
        <v>19300</v>
      </c>
      <c r="S136" s="47">
        <f>SUM(S137:S144)</f>
        <v>390</v>
      </c>
      <c r="T136" s="47"/>
      <c r="U136" s="47">
        <f t="shared" si="9"/>
        <v>19300</v>
      </c>
      <c r="V136" s="47">
        <f>SUM(V137:V144)</f>
        <v>-16000</v>
      </c>
      <c r="W136" s="47">
        <f>U136+V136</f>
        <v>3300</v>
      </c>
      <c r="X136" s="220">
        <f>SUM(X137:X144)</f>
        <v>390</v>
      </c>
      <c r="Y136" s="364"/>
      <c r="Z136" s="4"/>
      <c r="AA136" s="4"/>
      <c r="AB136" s="4"/>
    </row>
    <row r="137" spans="1:28" ht="15" customHeight="1" x14ac:dyDescent="0.25">
      <c r="A137" s="27">
        <v>135</v>
      </c>
      <c r="B137" s="8">
        <v>41</v>
      </c>
      <c r="C137" s="32" t="s">
        <v>234</v>
      </c>
      <c r="D137" s="52" t="s">
        <v>216</v>
      </c>
      <c r="E137" s="53">
        <v>0</v>
      </c>
      <c r="F137" s="72">
        <v>10618.41</v>
      </c>
      <c r="G137" s="549">
        <v>50000</v>
      </c>
      <c r="H137" s="549">
        <v>86663.31</v>
      </c>
      <c r="I137" s="549">
        <v>50000</v>
      </c>
      <c r="J137" s="10">
        <v>0</v>
      </c>
      <c r="K137" s="10">
        <v>0</v>
      </c>
      <c r="L137" s="10"/>
      <c r="M137" s="10">
        <v>0</v>
      </c>
      <c r="N137" s="10">
        <v>0</v>
      </c>
      <c r="O137" s="165"/>
      <c r="P137" s="10">
        <v>0</v>
      </c>
      <c r="Q137" s="165"/>
      <c r="R137" s="10">
        <v>0</v>
      </c>
      <c r="S137" s="165"/>
      <c r="T137" s="165"/>
      <c r="U137" s="165">
        <f t="shared" si="9"/>
        <v>0</v>
      </c>
      <c r="V137" s="165"/>
      <c r="W137" s="165">
        <f>U137</f>
        <v>0</v>
      </c>
      <c r="X137" s="452">
        <v>0</v>
      </c>
      <c r="Y137" s="291"/>
      <c r="Z137" s="4"/>
      <c r="AA137" s="4"/>
      <c r="AB137" s="4"/>
    </row>
    <row r="138" spans="1:28" ht="15" customHeight="1" x14ac:dyDescent="0.25">
      <c r="A138" s="27">
        <v>136</v>
      </c>
      <c r="B138" s="8">
        <v>41</v>
      </c>
      <c r="C138" s="32">
        <v>633006</v>
      </c>
      <c r="D138" s="52" t="s">
        <v>235</v>
      </c>
      <c r="E138" s="53">
        <v>0</v>
      </c>
      <c r="F138" s="72">
        <v>52538.22</v>
      </c>
      <c r="G138" s="551"/>
      <c r="H138" s="551"/>
      <c r="I138" s="551"/>
      <c r="J138" s="10">
        <v>390</v>
      </c>
      <c r="K138" s="10">
        <v>3000</v>
      </c>
      <c r="L138" s="10"/>
      <c r="M138" s="10">
        <v>3000</v>
      </c>
      <c r="N138" s="10">
        <v>3000</v>
      </c>
      <c r="O138" s="165"/>
      <c r="P138" s="10">
        <v>3000</v>
      </c>
      <c r="Q138" s="165"/>
      <c r="R138" s="10">
        <v>3000</v>
      </c>
      <c r="S138" s="165">
        <v>390</v>
      </c>
      <c r="T138" s="165"/>
      <c r="U138" s="165">
        <f t="shared" si="9"/>
        <v>3000</v>
      </c>
      <c r="V138" s="165"/>
      <c r="W138" s="165">
        <f t="shared" ref="W138:W143" si="11">U138</f>
        <v>3000</v>
      </c>
      <c r="X138" s="452">
        <v>390</v>
      </c>
      <c r="Y138" s="291" t="s">
        <v>236</v>
      </c>
      <c r="Z138" s="4"/>
      <c r="AA138" s="4"/>
      <c r="AB138" s="4"/>
    </row>
    <row r="139" spans="1:28" ht="15" customHeight="1" x14ac:dyDescent="0.25">
      <c r="A139" s="27">
        <v>137</v>
      </c>
      <c r="B139" s="8">
        <v>41</v>
      </c>
      <c r="C139" s="32">
        <v>637004</v>
      </c>
      <c r="D139" s="52" t="s">
        <v>237</v>
      </c>
      <c r="E139" s="53">
        <v>0</v>
      </c>
      <c r="F139" s="72">
        <v>54101.97</v>
      </c>
      <c r="G139" s="551"/>
      <c r="H139" s="551"/>
      <c r="I139" s="551"/>
      <c r="J139" s="10">
        <v>0</v>
      </c>
      <c r="K139" s="10">
        <v>0</v>
      </c>
      <c r="L139" s="10"/>
      <c r="M139" s="10">
        <v>0</v>
      </c>
      <c r="N139" s="10">
        <v>0</v>
      </c>
      <c r="O139" s="165"/>
      <c r="P139" s="10">
        <v>0</v>
      </c>
      <c r="Q139" s="165"/>
      <c r="R139" s="10">
        <v>0</v>
      </c>
      <c r="S139" s="165"/>
      <c r="T139" s="165"/>
      <c r="U139" s="165">
        <f t="shared" si="9"/>
        <v>0</v>
      </c>
      <c r="V139" s="165"/>
      <c r="W139" s="165">
        <f t="shared" si="11"/>
        <v>0</v>
      </c>
      <c r="X139" s="452">
        <v>0</v>
      </c>
      <c r="Y139" s="291"/>
      <c r="Z139" s="4"/>
      <c r="AA139" s="4"/>
      <c r="AB139" s="4"/>
    </row>
    <row r="140" spans="1:28" ht="15" customHeight="1" x14ac:dyDescent="0.25">
      <c r="A140" s="27">
        <v>138</v>
      </c>
      <c r="B140" s="8">
        <v>41</v>
      </c>
      <c r="C140" s="32">
        <v>637005</v>
      </c>
      <c r="D140" s="52" t="s">
        <v>238</v>
      </c>
      <c r="E140" s="53">
        <v>0</v>
      </c>
      <c r="F140" s="72">
        <v>4700</v>
      </c>
      <c r="G140" s="551"/>
      <c r="H140" s="551"/>
      <c r="I140" s="551"/>
      <c r="J140" s="10">
        <v>0</v>
      </c>
      <c r="K140" s="10">
        <v>0</v>
      </c>
      <c r="L140" s="10"/>
      <c r="M140" s="10">
        <v>0</v>
      </c>
      <c r="N140" s="10">
        <v>0</v>
      </c>
      <c r="O140" s="165"/>
      <c r="P140" s="10">
        <v>0</v>
      </c>
      <c r="Q140" s="165"/>
      <c r="R140" s="10">
        <v>0</v>
      </c>
      <c r="S140" s="165"/>
      <c r="T140" s="165"/>
      <c r="U140" s="165">
        <f t="shared" si="9"/>
        <v>0</v>
      </c>
      <c r="V140" s="165"/>
      <c r="W140" s="165">
        <f t="shared" si="11"/>
        <v>0</v>
      </c>
      <c r="X140" s="452">
        <v>0</v>
      </c>
      <c r="Y140" s="291"/>
      <c r="Z140" s="4"/>
      <c r="AA140" s="4"/>
      <c r="AB140" s="4"/>
    </row>
    <row r="141" spans="1:28" ht="15" customHeight="1" x14ac:dyDescent="0.25">
      <c r="A141" s="27">
        <v>139</v>
      </c>
      <c r="B141" s="8">
        <v>41</v>
      </c>
      <c r="C141" s="32">
        <v>637014</v>
      </c>
      <c r="D141" s="52" t="s">
        <v>182</v>
      </c>
      <c r="E141" s="53">
        <v>0</v>
      </c>
      <c r="F141" s="72">
        <v>1566.8</v>
      </c>
      <c r="G141" s="551"/>
      <c r="H141" s="551"/>
      <c r="I141" s="551"/>
      <c r="J141" s="10">
        <v>0</v>
      </c>
      <c r="K141" s="10">
        <v>0</v>
      </c>
      <c r="L141" s="10"/>
      <c r="M141" s="10">
        <v>0</v>
      </c>
      <c r="N141" s="10">
        <v>0</v>
      </c>
      <c r="O141" s="165"/>
      <c r="P141" s="10">
        <v>0</v>
      </c>
      <c r="Q141" s="165"/>
      <c r="R141" s="10">
        <v>0</v>
      </c>
      <c r="S141" s="165"/>
      <c r="T141" s="165"/>
      <c r="U141" s="165">
        <f t="shared" si="9"/>
        <v>0</v>
      </c>
      <c r="V141" s="165"/>
      <c r="W141" s="165">
        <f t="shared" si="11"/>
        <v>0</v>
      </c>
      <c r="X141" s="452">
        <v>0</v>
      </c>
      <c r="Y141" s="291"/>
      <c r="Z141" s="4"/>
      <c r="AA141" s="4"/>
      <c r="AB141" s="4"/>
    </row>
    <row r="142" spans="1:28" ht="15" customHeight="1" x14ac:dyDescent="0.25">
      <c r="A142" s="27">
        <v>140</v>
      </c>
      <c r="B142" s="8">
        <v>41</v>
      </c>
      <c r="C142" s="32">
        <v>637027</v>
      </c>
      <c r="D142" s="52" t="s">
        <v>239</v>
      </c>
      <c r="E142" s="72">
        <v>0</v>
      </c>
      <c r="F142" s="72">
        <v>29724.81</v>
      </c>
      <c r="G142" s="550"/>
      <c r="H142" s="550"/>
      <c r="I142" s="550"/>
      <c r="J142" s="10">
        <v>0</v>
      </c>
      <c r="K142" s="10">
        <v>0</v>
      </c>
      <c r="L142" s="10"/>
      <c r="M142" s="10">
        <v>0</v>
      </c>
      <c r="N142" s="10">
        <v>0</v>
      </c>
      <c r="O142" s="165"/>
      <c r="P142" s="10">
        <v>0</v>
      </c>
      <c r="Q142" s="165"/>
      <c r="R142" s="10">
        <v>0</v>
      </c>
      <c r="S142" s="165"/>
      <c r="T142" s="165"/>
      <c r="U142" s="165">
        <f t="shared" si="9"/>
        <v>0</v>
      </c>
      <c r="V142" s="165"/>
      <c r="W142" s="165">
        <f t="shared" si="11"/>
        <v>0</v>
      </c>
      <c r="X142" s="452">
        <v>0</v>
      </c>
      <c r="Y142" s="291"/>
      <c r="Z142" s="4"/>
      <c r="AA142" s="4"/>
      <c r="AB142" s="4"/>
    </row>
    <row r="143" spans="1:28" ht="15" customHeight="1" x14ac:dyDescent="0.25">
      <c r="A143" s="27">
        <v>141</v>
      </c>
      <c r="B143" s="179">
        <v>111</v>
      </c>
      <c r="C143" s="180">
        <v>637027</v>
      </c>
      <c r="D143" s="203" t="s">
        <v>240</v>
      </c>
      <c r="E143" s="72"/>
      <c r="F143" s="72"/>
      <c r="G143" s="10"/>
      <c r="H143" s="23">
        <v>300.72000000000003</v>
      </c>
      <c r="I143" s="10"/>
      <c r="J143" s="10">
        <v>0</v>
      </c>
      <c r="K143" s="10">
        <v>300</v>
      </c>
      <c r="L143" s="165"/>
      <c r="M143" s="10">
        <v>300</v>
      </c>
      <c r="N143" s="40">
        <f>I143</f>
        <v>0</v>
      </c>
      <c r="O143" s="165"/>
      <c r="P143" s="10">
        <v>300</v>
      </c>
      <c r="Q143" s="165"/>
      <c r="R143" s="10">
        <v>300</v>
      </c>
      <c r="S143" s="165"/>
      <c r="T143" s="165"/>
      <c r="U143" s="165">
        <f t="shared" si="9"/>
        <v>300</v>
      </c>
      <c r="V143" s="165"/>
      <c r="W143" s="165">
        <f t="shared" si="11"/>
        <v>300</v>
      </c>
      <c r="X143" s="452">
        <v>0</v>
      </c>
      <c r="Y143" s="291" t="s">
        <v>236</v>
      </c>
      <c r="Z143" s="4"/>
      <c r="AA143" s="4"/>
      <c r="AB143" s="4"/>
    </row>
    <row r="144" spans="1:28" s="144" customFormat="1" ht="26.25" customHeight="1" x14ac:dyDescent="0.25">
      <c r="A144" s="27"/>
      <c r="B144" s="182" t="s">
        <v>573</v>
      </c>
      <c r="C144" s="199" t="s">
        <v>574</v>
      </c>
      <c r="D144" s="204" t="s">
        <v>575</v>
      </c>
      <c r="E144" s="202"/>
      <c r="F144" s="72"/>
      <c r="G144" s="10"/>
      <c r="H144" s="408"/>
      <c r="I144" s="10"/>
      <c r="J144" s="10">
        <v>0</v>
      </c>
      <c r="K144" s="10"/>
      <c r="L144" s="165"/>
      <c r="M144" s="165"/>
      <c r="N144" s="165" t="e">
        <f>#REF!</f>
        <v>#REF!</v>
      </c>
      <c r="O144" s="165"/>
      <c r="P144" s="165"/>
      <c r="Q144" s="165">
        <v>16000</v>
      </c>
      <c r="R144" s="165">
        <f>Q144</f>
        <v>16000</v>
      </c>
      <c r="S144" s="165">
        <v>0</v>
      </c>
      <c r="T144" s="165"/>
      <c r="U144" s="165">
        <f t="shared" si="9"/>
        <v>16000</v>
      </c>
      <c r="V144" s="165">
        <v>-16000</v>
      </c>
      <c r="W144" s="165">
        <v>0</v>
      </c>
      <c r="X144" s="452">
        <v>0</v>
      </c>
      <c r="Y144" s="291"/>
      <c r="Z144" s="4"/>
      <c r="AA144" s="4"/>
      <c r="AB144" s="4"/>
    </row>
    <row r="145" spans="1:28" ht="21" customHeight="1" x14ac:dyDescent="0.25">
      <c r="A145" s="27">
        <v>142</v>
      </c>
      <c r="B145" s="592" t="s">
        <v>241</v>
      </c>
      <c r="C145" s="593"/>
      <c r="D145" s="594"/>
      <c r="E145" s="14">
        <f t="shared" ref="E145:K145" si="12">SUM(E146:E160)</f>
        <v>7084.3499999999995</v>
      </c>
      <c r="F145" s="14">
        <f t="shared" si="12"/>
        <v>7701.2700000000013</v>
      </c>
      <c r="G145" s="14">
        <f t="shared" si="12"/>
        <v>9200</v>
      </c>
      <c r="H145" s="14">
        <f t="shared" si="12"/>
        <v>8211.74</v>
      </c>
      <c r="I145" s="14">
        <f t="shared" si="12"/>
        <v>9200</v>
      </c>
      <c r="J145" s="14">
        <f t="shared" si="12"/>
        <v>1893.3200000000002</v>
      </c>
      <c r="K145" s="14">
        <f t="shared" si="12"/>
        <v>9250</v>
      </c>
      <c r="L145" s="47">
        <v>0</v>
      </c>
      <c r="M145" s="47">
        <f>SUM(M146:M160)</f>
        <v>9250</v>
      </c>
      <c r="N145" s="47" t="e">
        <f>I145+#REF!</f>
        <v>#REF!</v>
      </c>
      <c r="O145" s="47">
        <v>0</v>
      </c>
      <c r="P145" s="47">
        <f>SUM(P146:P160)</f>
        <v>9250</v>
      </c>
      <c r="Q145" s="47">
        <f>Q158</f>
        <v>2000</v>
      </c>
      <c r="R145" s="47">
        <f>P145+Q145</f>
        <v>11250</v>
      </c>
      <c r="S145" s="47">
        <f>SUM(S146:S160)</f>
        <v>5229.38</v>
      </c>
      <c r="T145" s="47"/>
      <c r="U145" s="47">
        <f>SUM(U146:U160)</f>
        <v>11250</v>
      </c>
      <c r="V145" s="47">
        <f>SUM(V146:V160)</f>
        <v>4850</v>
      </c>
      <c r="W145" s="47">
        <f>U145+V145</f>
        <v>16100</v>
      </c>
      <c r="X145" s="220">
        <f>SUM(X146:X160)</f>
        <v>10952.41</v>
      </c>
      <c r="Y145" s="364"/>
      <c r="Z145" s="7"/>
      <c r="AA145" s="7"/>
      <c r="AB145" s="7"/>
    </row>
    <row r="146" spans="1:28" ht="15" customHeight="1" x14ac:dyDescent="0.25">
      <c r="A146" s="27">
        <v>143</v>
      </c>
      <c r="B146" s="16">
        <v>41</v>
      </c>
      <c r="C146" s="32">
        <v>632001</v>
      </c>
      <c r="D146" s="33" t="s">
        <v>242</v>
      </c>
      <c r="E146" s="10">
        <v>558.66</v>
      </c>
      <c r="F146" s="54">
        <v>391.03</v>
      </c>
      <c r="G146" s="10">
        <v>1000</v>
      </c>
      <c r="H146" s="10">
        <v>415.41</v>
      </c>
      <c r="I146" s="10">
        <v>1000</v>
      </c>
      <c r="J146" s="10">
        <v>203.9</v>
      </c>
      <c r="K146" s="10">
        <v>800</v>
      </c>
      <c r="L146" s="10"/>
      <c r="M146" s="10">
        <v>800</v>
      </c>
      <c r="N146" s="10">
        <v>800</v>
      </c>
      <c r="O146" s="165"/>
      <c r="P146" s="10">
        <v>800</v>
      </c>
      <c r="Q146" s="165"/>
      <c r="R146" s="10">
        <v>800</v>
      </c>
      <c r="S146" s="165">
        <v>371.9</v>
      </c>
      <c r="T146" s="165"/>
      <c r="U146" s="165">
        <f t="shared" ref="U146:U160" si="13">R146</f>
        <v>800</v>
      </c>
      <c r="V146" s="165"/>
      <c r="W146" s="165">
        <f>U146</f>
        <v>800</v>
      </c>
      <c r="X146" s="452">
        <v>539.9</v>
      </c>
      <c r="Y146" s="291" t="s">
        <v>243</v>
      </c>
      <c r="Z146" s="4"/>
      <c r="AA146" s="4"/>
      <c r="AB146" s="4"/>
    </row>
    <row r="147" spans="1:28" ht="15" customHeight="1" x14ac:dyDescent="0.25">
      <c r="A147" s="27">
        <v>144</v>
      </c>
      <c r="B147" s="16">
        <v>41</v>
      </c>
      <c r="C147" s="32">
        <v>632001</v>
      </c>
      <c r="D147" s="33" t="s">
        <v>244</v>
      </c>
      <c r="E147" s="10">
        <v>1728.5</v>
      </c>
      <c r="F147" s="54">
        <v>1805.15</v>
      </c>
      <c r="G147" s="10">
        <v>1500</v>
      </c>
      <c r="H147" s="10">
        <v>2687.46</v>
      </c>
      <c r="I147" s="10">
        <v>1500</v>
      </c>
      <c r="J147" s="10">
        <v>1544.38</v>
      </c>
      <c r="K147" s="10">
        <v>1800</v>
      </c>
      <c r="L147" s="10"/>
      <c r="M147" s="10">
        <v>1800</v>
      </c>
      <c r="N147" s="10">
        <v>1800</v>
      </c>
      <c r="O147" s="165"/>
      <c r="P147" s="10">
        <v>1800</v>
      </c>
      <c r="Q147" s="165"/>
      <c r="R147" s="10">
        <v>1800</v>
      </c>
      <c r="S147" s="165">
        <v>3438.88</v>
      </c>
      <c r="T147" s="165"/>
      <c r="U147" s="165">
        <f t="shared" si="13"/>
        <v>1800</v>
      </c>
      <c r="V147" s="165">
        <v>5000</v>
      </c>
      <c r="W147" s="165">
        <f>U147+V147</f>
        <v>6800</v>
      </c>
      <c r="X147" s="452">
        <v>5557.98</v>
      </c>
      <c r="Y147" s="291" t="s">
        <v>243</v>
      </c>
      <c r="Z147" s="4"/>
      <c r="AA147" s="4"/>
      <c r="AB147" s="4"/>
    </row>
    <row r="148" spans="1:28" ht="15" customHeight="1" x14ac:dyDescent="0.25">
      <c r="A148" s="27">
        <v>146</v>
      </c>
      <c r="B148" s="16">
        <v>41</v>
      </c>
      <c r="C148" s="32">
        <v>633006</v>
      </c>
      <c r="D148" s="33" t="s">
        <v>235</v>
      </c>
      <c r="E148" s="10">
        <v>62.4</v>
      </c>
      <c r="F148" s="54">
        <v>64.760000000000005</v>
      </c>
      <c r="G148" s="10">
        <v>200</v>
      </c>
      <c r="H148" s="10">
        <v>117.49</v>
      </c>
      <c r="I148" s="10">
        <v>200</v>
      </c>
      <c r="J148" s="10">
        <v>0</v>
      </c>
      <c r="K148" s="10">
        <v>200</v>
      </c>
      <c r="L148" s="10"/>
      <c r="M148" s="10">
        <v>200</v>
      </c>
      <c r="N148" s="10">
        <v>200</v>
      </c>
      <c r="O148" s="165"/>
      <c r="P148" s="10">
        <v>200</v>
      </c>
      <c r="Q148" s="165"/>
      <c r="R148" s="10">
        <v>200</v>
      </c>
      <c r="S148" s="165">
        <v>0</v>
      </c>
      <c r="T148" s="165"/>
      <c r="U148" s="165">
        <f t="shared" si="13"/>
        <v>200</v>
      </c>
      <c r="V148" s="165"/>
      <c r="W148" s="165">
        <f>U148</f>
        <v>200</v>
      </c>
      <c r="X148" s="452">
        <v>0</v>
      </c>
      <c r="Y148" s="291" t="s">
        <v>243</v>
      </c>
      <c r="Z148" s="4"/>
      <c r="AA148" s="4"/>
      <c r="AB148" s="4"/>
    </row>
    <row r="149" spans="1:28" ht="15" customHeight="1" x14ac:dyDescent="0.25">
      <c r="A149" s="27">
        <v>147</v>
      </c>
      <c r="B149" s="8">
        <v>111</v>
      </c>
      <c r="C149" s="32">
        <v>633007</v>
      </c>
      <c r="D149" s="33" t="s">
        <v>245</v>
      </c>
      <c r="E149" s="10">
        <v>2854.54</v>
      </c>
      <c r="F149" s="54">
        <v>3001.18</v>
      </c>
      <c r="G149" s="10">
        <v>3000</v>
      </c>
      <c r="H149" s="10">
        <v>3000</v>
      </c>
      <c r="I149" s="10">
        <v>3000</v>
      </c>
      <c r="J149" s="10">
        <v>0</v>
      </c>
      <c r="K149" s="10">
        <v>3000</v>
      </c>
      <c r="L149" s="10"/>
      <c r="M149" s="10">
        <v>3000</v>
      </c>
      <c r="N149" s="10">
        <v>3000</v>
      </c>
      <c r="O149" s="165"/>
      <c r="P149" s="10">
        <v>3000</v>
      </c>
      <c r="Q149" s="165"/>
      <c r="R149" s="10">
        <v>3000</v>
      </c>
      <c r="S149" s="165">
        <v>0</v>
      </c>
      <c r="T149" s="165"/>
      <c r="U149" s="165">
        <f t="shared" si="13"/>
        <v>3000</v>
      </c>
      <c r="V149" s="165"/>
      <c r="W149" s="165">
        <f t="shared" ref="W149:W154" si="14">U149</f>
        <v>3000</v>
      </c>
      <c r="X149" s="452">
        <v>2772.96</v>
      </c>
      <c r="Y149" s="291" t="s">
        <v>243</v>
      </c>
      <c r="Z149" s="4"/>
      <c r="AA149" s="4"/>
      <c r="AB149" s="4"/>
    </row>
    <row r="150" spans="1:28" ht="15.75" customHeight="1" x14ac:dyDescent="0.25">
      <c r="A150" s="27">
        <v>148</v>
      </c>
      <c r="B150" s="8">
        <v>41</v>
      </c>
      <c r="C150" s="32">
        <v>633007</v>
      </c>
      <c r="D150" s="33" t="s">
        <v>246</v>
      </c>
      <c r="E150" s="10">
        <v>279.66000000000003</v>
      </c>
      <c r="F150" s="55">
        <v>394.74</v>
      </c>
      <c r="G150" s="10">
        <v>300</v>
      </c>
      <c r="H150" s="10">
        <v>319.66000000000003</v>
      </c>
      <c r="I150" s="10">
        <v>300</v>
      </c>
      <c r="J150" s="10">
        <v>0</v>
      </c>
      <c r="K150" s="10">
        <v>300</v>
      </c>
      <c r="L150" s="10"/>
      <c r="M150" s="10">
        <v>300</v>
      </c>
      <c r="N150" s="10">
        <v>300</v>
      </c>
      <c r="O150" s="165"/>
      <c r="P150" s="10">
        <v>300</v>
      </c>
      <c r="Q150" s="165"/>
      <c r="R150" s="10">
        <v>300</v>
      </c>
      <c r="S150" s="165">
        <v>0</v>
      </c>
      <c r="T150" s="165"/>
      <c r="U150" s="165">
        <f t="shared" si="13"/>
        <v>300</v>
      </c>
      <c r="V150" s="165"/>
      <c r="W150" s="165">
        <f t="shared" si="14"/>
        <v>300</v>
      </c>
      <c r="X150" s="452">
        <v>0</v>
      </c>
      <c r="Y150" s="291" t="s">
        <v>243</v>
      </c>
      <c r="Z150" s="4"/>
      <c r="AA150" s="4"/>
      <c r="AB150" s="4"/>
    </row>
    <row r="151" spans="1:28" ht="15" customHeight="1" x14ac:dyDescent="0.25">
      <c r="A151" s="27">
        <v>149</v>
      </c>
      <c r="B151" s="8">
        <v>41</v>
      </c>
      <c r="C151" s="32">
        <v>634001</v>
      </c>
      <c r="D151" s="33" t="s">
        <v>247</v>
      </c>
      <c r="E151" s="10">
        <v>336.65</v>
      </c>
      <c r="F151" s="54">
        <v>289.31</v>
      </c>
      <c r="G151" s="10">
        <v>500</v>
      </c>
      <c r="H151" s="10">
        <v>250.72</v>
      </c>
      <c r="I151" s="10">
        <v>500</v>
      </c>
      <c r="J151" s="10">
        <v>145.04</v>
      </c>
      <c r="K151" s="10">
        <v>400</v>
      </c>
      <c r="L151" s="10"/>
      <c r="M151" s="10">
        <v>400</v>
      </c>
      <c r="N151" s="10">
        <v>400</v>
      </c>
      <c r="O151" s="165"/>
      <c r="P151" s="10">
        <v>400</v>
      </c>
      <c r="Q151" s="165"/>
      <c r="R151" s="10">
        <v>400</v>
      </c>
      <c r="S151" s="165">
        <v>145.04</v>
      </c>
      <c r="T151" s="165"/>
      <c r="U151" s="165">
        <f t="shared" si="13"/>
        <v>400</v>
      </c>
      <c r="V151" s="165"/>
      <c r="W151" s="165">
        <f t="shared" si="14"/>
        <v>400</v>
      </c>
      <c r="X151" s="452">
        <v>280.57</v>
      </c>
      <c r="Y151" s="291" t="s">
        <v>243</v>
      </c>
      <c r="Z151" s="4"/>
      <c r="AA151" s="4"/>
      <c r="AB151" s="4"/>
    </row>
    <row r="152" spans="1:28" ht="15" customHeight="1" x14ac:dyDescent="0.25">
      <c r="A152" s="27">
        <v>150</v>
      </c>
      <c r="B152" s="8">
        <v>41</v>
      </c>
      <c r="C152" s="32">
        <v>634002</v>
      </c>
      <c r="D152" s="33" t="s">
        <v>248</v>
      </c>
      <c r="E152" s="10">
        <v>95.79</v>
      </c>
      <c r="F152" s="56">
        <v>94</v>
      </c>
      <c r="G152" s="10">
        <v>300</v>
      </c>
      <c r="H152" s="10">
        <v>0</v>
      </c>
      <c r="I152" s="10">
        <v>300</v>
      </c>
      <c r="J152" s="10">
        <v>0</v>
      </c>
      <c r="K152" s="10">
        <v>300</v>
      </c>
      <c r="L152" s="10"/>
      <c r="M152" s="10">
        <v>300</v>
      </c>
      <c r="N152" s="10">
        <v>300</v>
      </c>
      <c r="O152" s="165"/>
      <c r="P152" s="10">
        <v>300</v>
      </c>
      <c r="Q152" s="165"/>
      <c r="R152" s="10">
        <v>300</v>
      </c>
      <c r="S152" s="165">
        <v>0</v>
      </c>
      <c r="T152" s="165"/>
      <c r="U152" s="165">
        <f t="shared" si="13"/>
        <v>300</v>
      </c>
      <c r="V152" s="165"/>
      <c r="W152" s="165">
        <f t="shared" si="14"/>
        <v>300</v>
      </c>
      <c r="X152" s="452">
        <v>0</v>
      </c>
      <c r="Y152" s="291" t="s">
        <v>243</v>
      </c>
      <c r="Z152" s="4"/>
      <c r="AA152" s="4"/>
      <c r="AB152" s="4"/>
    </row>
    <row r="153" spans="1:28" ht="15" customHeight="1" x14ac:dyDescent="0.25">
      <c r="A153" s="27">
        <v>151</v>
      </c>
      <c r="B153" s="8">
        <v>41</v>
      </c>
      <c r="C153" s="32">
        <v>634003</v>
      </c>
      <c r="D153" s="33" t="s">
        <v>249</v>
      </c>
      <c r="E153" s="10">
        <v>0</v>
      </c>
      <c r="F153" s="56">
        <v>0</v>
      </c>
      <c r="G153" s="10">
        <v>350</v>
      </c>
      <c r="H153" s="10">
        <v>0</v>
      </c>
      <c r="I153" s="10">
        <v>350</v>
      </c>
      <c r="J153" s="10">
        <v>0</v>
      </c>
      <c r="K153" s="10">
        <v>350</v>
      </c>
      <c r="L153" s="10"/>
      <c r="M153" s="10">
        <v>350</v>
      </c>
      <c r="N153" s="10">
        <v>350</v>
      </c>
      <c r="O153" s="165"/>
      <c r="P153" s="10">
        <v>350</v>
      </c>
      <c r="Q153" s="165"/>
      <c r="R153" s="10">
        <v>350</v>
      </c>
      <c r="S153" s="165">
        <v>0</v>
      </c>
      <c r="T153" s="165"/>
      <c r="U153" s="165">
        <f t="shared" si="13"/>
        <v>350</v>
      </c>
      <c r="V153" s="165">
        <v>-350</v>
      </c>
      <c r="W153" s="165">
        <f>U153+V153</f>
        <v>0</v>
      </c>
      <c r="X153" s="452">
        <v>0</v>
      </c>
      <c r="Y153" s="291" t="s">
        <v>243</v>
      </c>
      <c r="Z153" s="4"/>
      <c r="AA153" s="4"/>
      <c r="AB153" s="4"/>
    </row>
    <row r="154" spans="1:28" ht="15" customHeight="1" x14ac:dyDescent="0.25">
      <c r="A154" s="27">
        <v>152</v>
      </c>
      <c r="B154" s="8">
        <v>41</v>
      </c>
      <c r="C154" s="32">
        <v>635004</v>
      </c>
      <c r="D154" s="33" t="s">
        <v>250</v>
      </c>
      <c r="E154" s="10">
        <v>53.4</v>
      </c>
      <c r="F154" s="56">
        <v>0</v>
      </c>
      <c r="G154" s="10">
        <v>100</v>
      </c>
      <c r="H154" s="10">
        <v>0</v>
      </c>
      <c r="I154" s="10">
        <v>100</v>
      </c>
      <c r="J154" s="10">
        <v>0</v>
      </c>
      <c r="K154" s="10">
        <v>100</v>
      </c>
      <c r="L154" s="10"/>
      <c r="M154" s="10">
        <v>100</v>
      </c>
      <c r="N154" s="10">
        <v>100</v>
      </c>
      <c r="O154" s="165"/>
      <c r="P154" s="10">
        <v>100</v>
      </c>
      <c r="Q154" s="165"/>
      <c r="R154" s="10">
        <v>100</v>
      </c>
      <c r="S154" s="165">
        <v>0</v>
      </c>
      <c r="T154" s="165"/>
      <c r="U154" s="165">
        <f t="shared" si="13"/>
        <v>100</v>
      </c>
      <c r="V154" s="165"/>
      <c r="W154" s="165">
        <f t="shared" si="14"/>
        <v>100</v>
      </c>
      <c r="X154" s="452">
        <v>0</v>
      </c>
      <c r="Y154" s="291" t="s">
        <v>243</v>
      </c>
      <c r="Z154" s="4"/>
      <c r="AA154" s="4"/>
      <c r="AB154" s="4"/>
    </row>
    <row r="155" spans="1:28" ht="15" customHeight="1" x14ac:dyDescent="0.25">
      <c r="A155" s="27">
        <v>153</v>
      </c>
      <c r="B155" s="8">
        <v>41</v>
      </c>
      <c r="C155" s="32">
        <v>637001</v>
      </c>
      <c r="D155" s="33" t="s">
        <v>218</v>
      </c>
      <c r="E155" s="10">
        <v>200</v>
      </c>
      <c r="F155" s="56">
        <v>0</v>
      </c>
      <c r="G155" s="10">
        <v>200</v>
      </c>
      <c r="H155" s="10">
        <v>0</v>
      </c>
      <c r="I155" s="10">
        <v>200</v>
      </c>
      <c r="J155" s="10">
        <v>0</v>
      </c>
      <c r="K155" s="10">
        <v>250</v>
      </c>
      <c r="L155" s="10"/>
      <c r="M155" s="10">
        <v>250</v>
      </c>
      <c r="N155" s="10">
        <v>250</v>
      </c>
      <c r="O155" s="165"/>
      <c r="P155" s="10">
        <v>250</v>
      </c>
      <c r="Q155" s="165"/>
      <c r="R155" s="10">
        <v>250</v>
      </c>
      <c r="S155" s="165">
        <v>450</v>
      </c>
      <c r="T155" s="165"/>
      <c r="U155" s="165">
        <f t="shared" si="13"/>
        <v>250</v>
      </c>
      <c r="V155" s="165">
        <v>-250</v>
      </c>
      <c r="W155" s="165">
        <v>0</v>
      </c>
      <c r="X155" s="452">
        <v>222.96</v>
      </c>
      <c r="Y155" s="291" t="s">
        <v>243</v>
      </c>
      <c r="Z155" s="4"/>
      <c r="AA155" s="4"/>
      <c r="AB155" s="4"/>
    </row>
    <row r="156" spans="1:28" s="447" customFormat="1" ht="15" customHeight="1" x14ac:dyDescent="0.25">
      <c r="A156" s="27"/>
      <c r="B156" s="8">
        <v>111</v>
      </c>
      <c r="C156" s="32">
        <v>637001</v>
      </c>
      <c r="D156" s="33" t="s">
        <v>218</v>
      </c>
      <c r="E156" s="10"/>
      <c r="F156" s="56"/>
      <c r="G156" s="10"/>
      <c r="H156" s="10">
        <v>0</v>
      </c>
      <c r="I156" s="10"/>
      <c r="J156" s="10">
        <v>0</v>
      </c>
      <c r="K156" s="10">
        <v>0</v>
      </c>
      <c r="L156" s="10"/>
      <c r="M156" s="10"/>
      <c r="N156" s="10"/>
      <c r="O156" s="165"/>
      <c r="P156" s="10"/>
      <c r="Q156" s="165"/>
      <c r="R156" s="10">
        <v>0</v>
      </c>
      <c r="S156" s="165">
        <v>0</v>
      </c>
      <c r="T156" s="165"/>
      <c r="U156" s="165">
        <f t="shared" si="13"/>
        <v>0</v>
      </c>
      <c r="V156" s="165">
        <v>450</v>
      </c>
      <c r="W156" s="165">
        <v>450</v>
      </c>
      <c r="X156" s="452">
        <v>227.04</v>
      </c>
      <c r="Y156" s="291"/>
      <c r="Z156" s="4"/>
      <c r="AA156" s="4"/>
      <c r="AB156" s="4"/>
    </row>
    <row r="157" spans="1:28" ht="15" customHeight="1" x14ac:dyDescent="0.25">
      <c r="A157" s="27">
        <v>154</v>
      </c>
      <c r="B157" s="8">
        <v>41</v>
      </c>
      <c r="C157" s="32">
        <v>637002</v>
      </c>
      <c r="D157" s="33" t="s">
        <v>251</v>
      </c>
      <c r="E157" s="10">
        <v>246</v>
      </c>
      <c r="F157" s="56">
        <v>76</v>
      </c>
      <c r="G157" s="10">
        <v>250</v>
      </c>
      <c r="H157" s="10">
        <v>0</v>
      </c>
      <c r="I157" s="10">
        <v>250</v>
      </c>
      <c r="J157" s="10">
        <v>0</v>
      </c>
      <c r="K157" s="10">
        <v>250</v>
      </c>
      <c r="L157" s="10"/>
      <c r="M157" s="10">
        <v>250</v>
      </c>
      <c r="N157" s="10">
        <v>250</v>
      </c>
      <c r="O157" s="165"/>
      <c r="P157" s="10">
        <v>250</v>
      </c>
      <c r="Q157" s="165"/>
      <c r="R157" s="10">
        <v>250</v>
      </c>
      <c r="S157" s="165">
        <v>100.56</v>
      </c>
      <c r="T157" s="165"/>
      <c r="U157" s="165">
        <f t="shared" si="13"/>
        <v>250</v>
      </c>
      <c r="V157" s="165"/>
      <c r="W157" s="165">
        <f t="shared" ref="W157:W162" si="15">U157</f>
        <v>250</v>
      </c>
      <c r="X157" s="452">
        <v>154</v>
      </c>
      <c r="Y157" s="291" t="s">
        <v>243</v>
      </c>
      <c r="Z157" s="4"/>
      <c r="AA157" s="4"/>
      <c r="AB157" s="4"/>
    </row>
    <row r="158" spans="1:28" ht="15" customHeight="1" x14ac:dyDescent="0.25">
      <c r="A158" s="27">
        <v>155</v>
      </c>
      <c r="B158" s="124">
        <v>41</v>
      </c>
      <c r="C158" s="167">
        <v>637004</v>
      </c>
      <c r="D158" s="121" t="s">
        <v>252</v>
      </c>
      <c r="E158" s="161">
        <v>0</v>
      </c>
      <c r="F158" s="173">
        <v>985.1</v>
      </c>
      <c r="G158" s="161">
        <v>800</v>
      </c>
      <c r="H158" s="161">
        <v>821</v>
      </c>
      <c r="I158" s="161">
        <v>800</v>
      </c>
      <c r="J158" s="161">
        <v>0</v>
      </c>
      <c r="K158" s="161">
        <v>800</v>
      </c>
      <c r="L158" s="157"/>
      <c r="M158" s="161">
        <v>800</v>
      </c>
      <c r="N158" s="177" t="e">
        <f>+#REF!+I158</f>
        <v>#REF!</v>
      </c>
      <c r="O158" s="157"/>
      <c r="P158" s="161">
        <v>800</v>
      </c>
      <c r="Q158" s="157">
        <v>2000</v>
      </c>
      <c r="R158" s="161">
        <f>P158+Q158</f>
        <v>2800</v>
      </c>
      <c r="S158" s="157">
        <v>548</v>
      </c>
      <c r="T158" s="157"/>
      <c r="U158" s="165">
        <f t="shared" si="13"/>
        <v>2800</v>
      </c>
      <c r="V158" s="165"/>
      <c r="W158" s="165">
        <f t="shared" si="15"/>
        <v>2800</v>
      </c>
      <c r="X158" s="452">
        <v>548</v>
      </c>
      <c r="Y158" s="291" t="s">
        <v>243</v>
      </c>
      <c r="Z158" s="4"/>
      <c r="AA158" s="4"/>
      <c r="AB158" s="4"/>
    </row>
    <row r="159" spans="1:28" ht="15" customHeight="1" x14ac:dyDescent="0.25">
      <c r="A159" s="27">
        <v>156</v>
      </c>
      <c r="B159" s="8">
        <v>41</v>
      </c>
      <c r="C159" s="32">
        <v>637005</v>
      </c>
      <c r="D159" s="33" t="s">
        <v>238</v>
      </c>
      <c r="E159" s="10">
        <v>668.75</v>
      </c>
      <c r="F159" s="56">
        <v>600</v>
      </c>
      <c r="G159" s="10">
        <v>600</v>
      </c>
      <c r="H159" s="10">
        <v>600</v>
      </c>
      <c r="I159" s="10">
        <v>600</v>
      </c>
      <c r="J159" s="10">
        <v>0</v>
      </c>
      <c r="K159" s="10">
        <v>600</v>
      </c>
      <c r="L159" s="10"/>
      <c r="M159" s="10">
        <v>600</v>
      </c>
      <c r="N159" s="10">
        <v>600</v>
      </c>
      <c r="O159" s="165"/>
      <c r="P159" s="10">
        <v>600</v>
      </c>
      <c r="Q159" s="165"/>
      <c r="R159" s="10">
        <v>600</v>
      </c>
      <c r="S159" s="165">
        <v>150</v>
      </c>
      <c r="T159" s="165"/>
      <c r="U159" s="165">
        <f t="shared" si="13"/>
        <v>600</v>
      </c>
      <c r="V159" s="165"/>
      <c r="W159" s="165">
        <f t="shared" si="15"/>
        <v>600</v>
      </c>
      <c r="X159" s="452">
        <v>300</v>
      </c>
      <c r="Y159" s="291" t="s">
        <v>243</v>
      </c>
      <c r="Z159" s="4"/>
      <c r="AA159" s="4"/>
      <c r="AB159" s="4"/>
    </row>
    <row r="160" spans="1:28" ht="15" customHeight="1" x14ac:dyDescent="0.25">
      <c r="A160" s="27">
        <v>157</v>
      </c>
      <c r="B160" s="8">
        <v>41</v>
      </c>
      <c r="C160" s="32">
        <v>637006</v>
      </c>
      <c r="D160" s="33" t="s">
        <v>180</v>
      </c>
      <c r="E160" s="10">
        <v>0</v>
      </c>
      <c r="F160" s="56">
        <v>0</v>
      </c>
      <c r="G160" s="10">
        <v>100</v>
      </c>
      <c r="H160" s="10">
        <v>0</v>
      </c>
      <c r="I160" s="10">
        <v>100</v>
      </c>
      <c r="J160" s="10">
        <v>0</v>
      </c>
      <c r="K160" s="10">
        <v>100</v>
      </c>
      <c r="L160" s="10"/>
      <c r="M160" s="10">
        <v>100</v>
      </c>
      <c r="N160" s="10">
        <v>100</v>
      </c>
      <c r="O160" s="165"/>
      <c r="P160" s="10">
        <v>100</v>
      </c>
      <c r="Q160" s="165"/>
      <c r="R160" s="10">
        <v>100</v>
      </c>
      <c r="S160" s="165">
        <v>25</v>
      </c>
      <c r="T160" s="165"/>
      <c r="U160" s="165">
        <f t="shared" si="13"/>
        <v>100</v>
      </c>
      <c r="V160" s="165"/>
      <c r="W160" s="165">
        <f t="shared" si="15"/>
        <v>100</v>
      </c>
      <c r="X160" s="452">
        <v>349</v>
      </c>
      <c r="Y160" s="291" t="s">
        <v>243</v>
      </c>
      <c r="Z160" s="4"/>
      <c r="AA160" s="4"/>
      <c r="AB160" s="4"/>
    </row>
    <row r="161" spans="1:28" ht="21" customHeight="1" x14ac:dyDescent="0.25">
      <c r="A161" s="27">
        <v>158</v>
      </c>
      <c r="B161" s="574" t="s">
        <v>253</v>
      </c>
      <c r="C161" s="575"/>
      <c r="D161" s="576"/>
      <c r="E161" s="14">
        <f t="shared" ref="E161:K161" si="16">SUM(E162:E171)</f>
        <v>17027.89</v>
      </c>
      <c r="F161" s="14">
        <f t="shared" si="16"/>
        <v>21103.129999999997</v>
      </c>
      <c r="G161" s="14">
        <f t="shared" si="16"/>
        <v>19634</v>
      </c>
      <c r="H161" s="14">
        <f t="shared" si="16"/>
        <v>21573.42</v>
      </c>
      <c r="I161" s="14">
        <f t="shared" si="16"/>
        <v>19634</v>
      </c>
      <c r="J161" s="14">
        <f t="shared" si="16"/>
        <v>5321.4500000000007</v>
      </c>
      <c r="K161" s="14">
        <f t="shared" si="16"/>
        <v>20735</v>
      </c>
      <c r="L161" s="14">
        <v>0</v>
      </c>
      <c r="M161" s="14">
        <f>SUM(M162:M171)</f>
        <v>20735</v>
      </c>
      <c r="N161" s="14">
        <f>SUM(N162:N171)</f>
        <v>20735</v>
      </c>
      <c r="O161" s="47">
        <v>0</v>
      </c>
      <c r="P161" s="47">
        <f>SUM(P162:P171)</f>
        <v>20735</v>
      </c>
      <c r="Q161" s="47">
        <v>0</v>
      </c>
      <c r="R161" s="47">
        <f>SUM(R162:R171)</f>
        <v>20735</v>
      </c>
      <c r="S161" s="47">
        <f>SUM(S162:S171)</f>
        <v>11288.26</v>
      </c>
      <c r="T161" s="47"/>
      <c r="U161" s="47">
        <f>SUM(U162:U171)</f>
        <v>20735</v>
      </c>
      <c r="V161" s="47">
        <f>SUM(V162:V171)</f>
        <v>0</v>
      </c>
      <c r="W161" s="47">
        <f t="shared" si="15"/>
        <v>20735</v>
      </c>
      <c r="X161" s="220">
        <f>SUM(X162:X171)</f>
        <v>18365.059999999998</v>
      </c>
      <c r="Y161" s="364"/>
      <c r="Z161" s="7"/>
      <c r="AA161" s="7"/>
      <c r="AB161" s="7"/>
    </row>
    <row r="162" spans="1:28" ht="15" customHeight="1" x14ac:dyDescent="0.25">
      <c r="A162" s="27">
        <v>159</v>
      </c>
      <c r="B162" s="8">
        <v>41</v>
      </c>
      <c r="C162" s="32">
        <v>611</v>
      </c>
      <c r="D162" s="33" t="s">
        <v>254</v>
      </c>
      <c r="E162" s="549">
        <v>7263</v>
      </c>
      <c r="F162" s="553">
        <v>8650</v>
      </c>
      <c r="G162" s="549">
        <v>8650</v>
      </c>
      <c r="H162" s="549">
        <v>8792.7900000000009</v>
      </c>
      <c r="I162" s="549">
        <v>8650</v>
      </c>
      <c r="J162" s="549">
        <v>3432.63</v>
      </c>
      <c r="K162" s="549">
        <v>7416</v>
      </c>
      <c r="L162" s="407"/>
      <c r="M162" s="549">
        <v>7416</v>
      </c>
      <c r="N162" s="549">
        <v>7416</v>
      </c>
      <c r="O162" s="536"/>
      <c r="P162" s="549">
        <v>7416</v>
      </c>
      <c r="Q162" s="536"/>
      <c r="R162" s="549">
        <v>7416</v>
      </c>
      <c r="S162" s="549">
        <v>6858.65</v>
      </c>
      <c r="T162" s="417"/>
      <c r="U162" s="549">
        <f>R162</f>
        <v>7416</v>
      </c>
      <c r="V162" s="536"/>
      <c r="W162" s="525">
        <f t="shared" si="15"/>
        <v>7416</v>
      </c>
      <c r="X162" s="501">
        <v>7694.88</v>
      </c>
      <c r="Y162" s="291" t="s">
        <v>255</v>
      </c>
      <c r="Z162" s="4"/>
      <c r="AA162" s="4"/>
      <c r="AB162" s="4"/>
    </row>
    <row r="163" spans="1:28" ht="15" customHeight="1" x14ac:dyDescent="0.25">
      <c r="A163" s="27">
        <v>160</v>
      </c>
      <c r="B163" s="8">
        <v>41</v>
      </c>
      <c r="C163" s="32">
        <v>612</v>
      </c>
      <c r="D163" s="33" t="s">
        <v>215</v>
      </c>
      <c r="E163" s="550"/>
      <c r="F163" s="554"/>
      <c r="G163" s="550"/>
      <c r="H163" s="550"/>
      <c r="I163" s="550"/>
      <c r="J163" s="550"/>
      <c r="K163" s="550"/>
      <c r="L163" s="245"/>
      <c r="M163" s="550"/>
      <c r="N163" s="550"/>
      <c r="O163" s="537"/>
      <c r="P163" s="550"/>
      <c r="Q163" s="537"/>
      <c r="R163" s="550"/>
      <c r="S163" s="550"/>
      <c r="T163" s="418"/>
      <c r="U163" s="550"/>
      <c r="V163" s="537"/>
      <c r="W163" s="527"/>
      <c r="X163" s="502"/>
      <c r="Y163" s="291" t="s">
        <v>255</v>
      </c>
      <c r="Z163" s="4"/>
      <c r="AA163" s="205"/>
      <c r="AB163" s="4"/>
    </row>
    <row r="164" spans="1:28" ht="15" customHeight="1" x14ac:dyDescent="0.25">
      <c r="A164" s="27">
        <v>161</v>
      </c>
      <c r="B164" s="8">
        <v>41</v>
      </c>
      <c r="C164" s="32">
        <v>62</v>
      </c>
      <c r="D164" s="33" t="s">
        <v>256</v>
      </c>
      <c r="E164" s="10">
        <v>2598.3000000000002</v>
      </c>
      <c r="F164" s="57">
        <v>3009.68</v>
      </c>
      <c r="G164" s="10">
        <v>3050</v>
      </c>
      <c r="H164" s="10">
        <v>3087.55</v>
      </c>
      <c r="I164" s="10">
        <v>3050</v>
      </c>
      <c r="J164" s="10">
        <v>992.28</v>
      </c>
      <c r="K164" s="10">
        <v>2635</v>
      </c>
      <c r="L164" s="10"/>
      <c r="M164" s="10">
        <v>2635</v>
      </c>
      <c r="N164" s="10">
        <v>2635</v>
      </c>
      <c r="O164" s="165"/>
      <c r="P164" s="10">
        <v>2635</v>
      </c>
      <c r="Q164" s="165"/>
      <c r="R164" s="10">
        <v>2635</v>
      </c>
      <c r="S164" s="165">
        <v>2162.36</v>
      </c>
      <c r="T164" s="165"/>
      <c r="U164" s="165">
        <f>R164</f>
        <v>2635</v>
      </c>
      <c r="V164" s="165"/>
      <c r="W164" s="165">
        <f>U164</f>
        <v>2635</v>
      </c>
      <c r="X164" s="452">
        <v>2038.12</v>
      </c>
      <c r="Y164" s="291" t="s">
        <v>255</v>
      </c>
      <c r="Z164" s="4"/>
      <c r="AA164" s="205"/>
      <c r="AB164" s="4"/>
    </row>
    <row r="165" spans="1:28" ht="15" customHeight="1" x14ac:dyDescent="0.25">
      <c r="A165" s="27">
        <v>162</v>
      </c>
      <c r="B165" s="8">
        <v>111</v>
      </c>
      <c r="C165" s="32">
        <v>611</v>
      </c>
      <c r="D165" s="33" t="s">
        <v>254</v>
      </c>
      <c r="E165" s="549">
        <v>3900</v>
      </c>
      <c r="F165" s="553">
        <v>5385</v>
      </c>
      <c r="G165" s="549">
        <v>4150</v>
      </c>
      <c r="H165" s="549">
        <v>4904</v>
      </c>
      <c r="I165" s="549">
        <v>4150</v>
      </c>
      <c r="J165" s="549">
        <v>410</v>
      </c>
      <c r="K165" s="549">
        <v>5385</v>
      </c>
      <c r="L165" s="407"/>
      <c r="M165" s="549">
        <v>5385</v>
      </c>
      <c r="N165" s="549">
        <v>5385</v>
      </c>
      <c r="O165" s="536"/>
      <c r="P165" s="549">
        <v>5385</v>
      </c>
      <c r="Q165" s="536"/>
      <c r="R165" s="549">
        <v>5385</v>
      </c>
      <c r="S165" s="549">
        <v>820</v>
      </c>
      <c r="T165" s="417"/>
      <c r="U165" s="549">
        <f>R165</f>
        <v>5385</v>
      </c>
      <c r="V165" s="536"/>
      <c r="W165" s="525">
        <f>U165</f>
        <v>5385</v>
      </c>
      <c r="X165" s="501">
        <v>4420</v>
      </c>
      <c r="Y165" s="291" t="s">
        <v>255</v>
      </c>
      <c r="Z165" s="4"/>
      <c r="AA165" s="4"/>
      <c r="AB165" s="4"/>
    </row>
    <row r="166" spans="1:28" ht="15" customHeight="1" x14ac:dyDescent="0.25">
      <c r="A166" s="27">
        <v>163</v>
      </c>
      <c r="B166" s="8">
        <v>111</v>
      </c>
      <c r="C166" s="32">
        <v>612</v>
      </c>
      <c r="D166" s="33" t="s">
        <v>215</v>
      </c>
      <c r="E166" s="550"/>
      <c r="F166" s="554"/>
      <c r="G166" s="550"/>
      <c r="H166" s="550"/>
      <c r="I166" s="550"/>
      <c r="J166" s="550"/>
      <c r="K166" s="550"/>
      <c r="L166" s="245"/>
      <c r="M166" s="550"/>
      <c r="N166" s="550"/>
      <c r="O166" s="537"/>
      <c r="P166" s="550"/>
      <c r="Q166" s="537"/>
      <c r="R166" s="550"/>
      <c r="S166" s="550"/>
      <c r="T166" s="418"/>
      <c r="U166" s="550"/>
      <c r="V166" s="537"/>
      <c r="W166" s="527"/>
      <c r="X166" s="502"/>
      <c r="Y166" s="291" t="s">
        <v>255</v>
      </c>
      <c r="Z166" s="4"/>
      <c r="AA166" s="4"/>
      <c r="AB166" s="4"/>
    </row>
    <row r="167" spans="1:28" ht="15" customHeight="1" x14ac:dyDescent="0.25">
      <c r="A167" s="27">
        <v>164</v>
      </c>
      <c r="B167" s="8">
        <v>111</v>
      </c>
      <c r="C167" s="32">
        <v>62</v>
      </c>
      <c r="D167" s="33" t="s">
        <v>256</v>
      </c>
      <c r="E167" s="10">
        <v>1365</v>
      </c>
      <c r="F167" s="57">
        <v>1879.98</v>
      </c>
      <c r="G167" s="10">
        <v>1450</v>
      </c>
      <c r="H167" s="10">
        <v>1714.83</v>
      </c>
      <c r="I167" s="10">
        <v>1450</v>
      </c>
      <c r="J167" s="10">
        <v>143.29</v>
      </c>
      <c r="K167" s="10">
        <v>1865</v>
      </c>
      <c r="L167" s="10"/>
      <c r="M167" s="10">
        <v>1865</v>
      </c>
      <c r="N167" s="10">
        <v>1865</v>
      </c>
      <c r="O167" s="165"/>
      <c r="P167" s="10">
        <v>1865</v>
      </c>
      <c r="Q167" s="165"/>
      <c r="R167" s="10">
        <v>1865</v>
      </c>
      <c r="S167" s="165">
        <v>286.48</v>
      </c>
      <c r="T167" s="165"/>
      <c r="U167" s="165">
        <f t="shared" ref="U167:U186" si="17">R167</f>
        <v>1865</v>
      </c>
      <c r="V167" s="165"/>
      <c r="W167" s="165">
        <f t="shared" ref="W167:W177" si="18">U167</f>
        <v>1865</v>
      </c>
      <c r="X167" s="452">
        <v>1544.58</v>
      </c>
      <c r="Y167" s="291" t="s">
        <v>255</v>
      </c>
      <c r="Z167" s="4"/>
      <c r="AA167" s="4"/>
      <c r="AB167" s="4"/>
    </row>
    <row r="168" spans="1:28" ht="15" customHeight="1" x14ac:dyDescent="0.25">
      <c r="A168" s="27">
        <v>165</v>
      </c>
      <c r="B168" s="8">
        <v>41</v>
      </c>
      <c r="C168" s="32">
        <v>632003</v>
      </c>
      <c r="D168" s="33" t="s">
        <v>217</v>
      </c>
      <c r="E168" s="10">
        <v>484.3</v>
      </c>
      <c r="F168" s="57">
        <v>1134.55</v>
      </c>
      <c r="G168" s="10">
        <v>800</v>
      </c>
      <c r="H168" s="10">
        <v>1123.55</v>
      </c>
      <c r="I168" s="10">
        <v>800</v>
      </c>
      <c r="J168" s="10">
        <v>36.049999999999997</v>
      </c>
      <c r="K168" s="10">
        <v>1000</v>
      </c>
      <c r="L168" s="10"/>
      <c r="M168" s="10">
        <v>1000</v>
      </c>
      <c r="N168" s="10">
        <v>1000</v>
      </c>
      <c r="O168" s="165"/>
      <c r="P168" s="10">
        <v>1000</v>
      </c>
      <c r="Q168" s="165"/>
      <c r="R168" s="10">
        <v>1000</v>
      </c>
      <c r="S168" s="165">
        <v>233.9</v>
      </c>
      <c r="T168" s="165"/>
      <c r="U168" s="165">
        <f t="shared" si="17"/>
        <v>1000</v>
      </c>
      <c r="V168" s="165"/>
      <c r="W168" s="165">
        <f t="shared" si="18"/>
        <v>1000</v>
      </c>
      <c r="X168" s="452">
        <v>534.1</v>
      </c>
      <c r="Y168" s="291" t="s">
        <v>255</v>
      </c>
      <c r="Z168" s="4"/>
      <c r="AA168" s="4"/>
      <c r="AB168" s="4"/>
    </row>
    <row r="169" spans="1:28" ht="15" customHeight="1" x14ac:dyDescent="0.25">
      <c r="A169" s="27">
        <v>167</v>
      </c>
      <c r="B169" s="8">
        <v>41</v>
      </c>
      <c r="C169" s="32">
        <v>637001</v>
      </c>
      <c r="D169" s="33" t="s">
        <v>218</v>
      </c>
      <c r="E169" s="10">
        <v>470</v>
      </c>
      <c r="F169" s="57">
        <v>242</v>
      </c>
      <c r="G169" s="10">
        <v>500</v>
      </c>
      <c r="H169" s="10">
        <v>470</v>
      </c>
      <c r="I169" s="10">
        <v>500</v>
      </c>
      <c r="J169" s="10">
        <v>0</v>
      </c>
      <c r="K169" s="10">
        <v>1500</v>
      </c>
      <c r="L169" s="10"/>
      <c r="M169" s="10">
        <v>1500</v>
      </c>
      <c r="N169" s="10">
        <v>1500</v>
      </c>
      <c r="O169" s="165"/>
      <c r="P169" s="10">
        <v>1500</v>
      </c>
      <c r="Q169" s="165"/>
      <c r="R169" s="10">
        <v>1500</v>
      </c>
      <c r="S169" s="165">
        <v>272</v>
      </c>
      <c r="T169" s="165"/>
      <c r="U169" s="165">
        <f t="shared" si="17"/>
        <v>1500</v>
      </c>
      <c r="V169" s="165"/>
      <c r="W169" s="165">
        <f t="shared" si="18"/>
        <v>1500</v>
      </c>
      <c r="X169" s="452">
        <v>588</v>
      </c>
      <c r="Y169" s="291" t="s">
        <v>255</v>
      </c>
      <c r="Z169" s="4"/>
      <c r="AA169" s="4"/>
      <c r="AB169" s="4"/>
    </row>
    <row r="170" spans="1:28" ht="15" customHeight="1" x14ac:dyDescent="0.25">
      <c r="A170" s="27">
        <v>168</v>
      </c>
      <c r="B170" s="8">
        <v>41</v>
      </c>
      <c r="C170" s="32">
        <v>637014</v>
      </c>
      <c r="D170" s="33" t="s">
        <v>182</v>
      </c>
      <c r="E170" s="10">
        <v>784</v>
      </c>
      <c r="F170" s="57">
        <v>716</v>
      </c>
      <c r="G170" s="10">
        <v>900</v>
      </c>
      <c r="H170" s="10">
        <v>1341.8</v>
      </c>
      <c r="I170" s="10">
        <v>900</v>
      </c>
      <c r="J170" s="10">
        <v>264.60000000000002</v>
      </c>
      <c r="K170" s="10">
        <v>800</v>
      </c>
      <c r="L170" s="10"/>
      <c r="M170" s="10">
        <v>800</v>
      </c>
      <c r="N170" s="10">
        <v>800</v>
      </c>
      <c r="O170" s="165"/>
      <c r="P170" s="10">
        <v>800</v>
      </c>
      <c r="Q170" s="165"/>
      <c r="R170" s="10">
        <v>800</v>
      </c>
      <c r="S170" s="165">
        <v>576</v>
      </c>
      <c r="T170" s="165"/>
      <c r="U170" s="165">
        <f t="shared" si="17"/>
        <v>800</v>
      </c>
      <c r="V170" s="165"/>
      <c r="W170" s="165">
        <f t="shared" si="18"/>
        <v>800</v>
      </c>
      <c r="X170" s="452">
        <v>1425.6</v>
      </c>
      <c r="Y170" s="291" t="s">
        <v>255</v>
      </c>
      <c r="Z170" s="4"/>
      <c r="AA170" s="4"/>
      <c r="AB170" s="4"/>
    </row>
    <row r="171" spans="1:28" ht="15" customHeight="1" x14ac:dyDescent="0.25">
      <c r="A171" s="27">
        <v>169</v>
      </c>
      <c r="B171" s="8">
        <v>41</v>
      </c>
      <c r="C171" s="32">
        <v>637016</v>
      </c>
      <c r="D171" s="33" t="s">
        <v>209</v>
      </c>
      <c r="E171" s="10">
        <v>163.29</v>
      </c>
      <c r="F171" s="57">
        <v>85.92</v>
      </c>
      <c r="G171" s="10">
        <v>134</v>
      </c>
      <c r="H171" s="10">
        <v>138.9</v>
      </c>
      <c r="I171" s="10">
        <v>134</v>
      </c>
      <c r="J171" s="10">
        <v>42.6</v>
      </c>
      <c r="K171" s="10">
        <v>134</v>
      </c>
      <c r="L171" s="10"/>
      <c r="M171" s="10">
        <v>134</v>
      </c>
      <c r="N171" s="10">
        <v>134</v>
      </c>
      <c r="O171" s="165"/>
      <c r="P171" s="10">
        <v>134</v>
      </c>
      <c r="Q171" s="165"/>
      <c r="R171" s="10">
        <v>134</v>
      </c>
      <c r="S171" s="165">
        <v>78.87</v>
      </c>
      <c r="T171" s="165"/>
      <c r="U171" s="165">
        <f t="shared" si="17"/>
        <v>134</v>
      </c>
      <c r="V171" s="165"/>
      <c r="W171" s="165">
        <f t="shared" si="18"/>
        <v>134</v>
      </c>
      <c r="X171" s="452">
        <v>119.78</v>
      </c>
      <c r="Y171" s="291" t="s">
        <v>255</v>
      </c>
      <c r="Z171" s="4"/>
      <c r="AA171" s="4"/>
      <c r="AB171" s="4"/>
    </row>
    <row r="172" spans="1:28" ht="21" customHeight="1" x14ac:dyDescent="0.25">
      <c r="A172" s="27">
        <v>170</v>
      </c>
      <c r="B172" s="574" t="s">
        <v>257</v>
      </c>
      <c r="C172" s="575"/>
      <c r="D172" s="576"/>
      <c r="E172" s="14">
        <f>SUM(E173:E175)</f>
        <v>6534.4</v>
      </c>
      <c r="F172" s="14">
        <f>F173+F174+F175</f>
        <v>3936.27</v>
      </c>
      <c r="G172" s="14">
        <f>SUM(G173:G175)</f>
        <v>6500</v>
      </c>
      <c r="H172" s="14">
        <f>H173+H174+H175</f>
        <v>9056.39</v>
      </c>
      <c r="I172" s="14">
        <f>SUM(I173:I175)</f>
        <v>6500</v>
      </c>
      <c r="J172" s="14">
        <f>J173+J174+J175</f>
        <v>2060.85</v>
      </c>
      <c r="K172" s="14">
        <f>K173+K174+K175</f>
        <v>32000</v>
      </c>
      <c r="L172" s="14">
        <v>0</v>
      </c>
      <c r="M172" s="14">
        <f>M173+M174+M175</f>
        <v>32000</v>
      </c>
      <c r="N172" s="14">
        <f>N173+N174+N175</f>
        <v>32000</v>
      </c>
      <c r="O172" s="47">
        <v>0</v>
      </c>
      <c r="P172" s="47">
        <f>M172</f>
        <v>32000</v>
      </c>
      <c r="Q172" s="47">
        <v>0</v>
      </c>
      <c r="R172" s="47">
        <f>P172</f>
        <v>32000</v>
      </c>
      <c r="S172" s="47">
        <f>SUM(S173:S175)</f>
        <v>21138.77</v>
      </c>
      <c r="T172" s="47"/>
      <c r="U172" s="47">
        <f t="shared" si="17"/>
        <v>32000</v>
      </c>
      <c r="V172" s="47">
        <f>SUM(V173:V175)</f>
        <v>0</v>
      </c>
      <c r="W172" s="47">
        <f t="shared" si="18"/>
        <v>32000</v>
      </c>
      <c r="X172" s="220">
        <f>SUM(X173:X175)</f>
        <v>24075.93</v>
      </c>
      <c r="Y172" s="364"/>
      <c r="Z172" s="7"/>
      <c r="AA172" s="7"/>
      <c r="AB172" s="7"/>
    </row>
    <row r="173" spans="1:28" ht="15.75" customHeight="1" x14ac:dyDescent="0.25">
      <c r="A173" s="27">
        <v>171</v>
      </c>
      <c r="B173" s="58">
        <v>41</v>
      </c>
      <c r="C173" s="59">
        <v>633006</v>
      </c>
      <c r="D173" s="60" t="s">
        <v>258</v>
      </c>
      <c r="E173" s="72">
        <v>4522.74</v>
      </c>
      <c r="F173" s="57">
        <v>3671.27</v>
      </c>
      <c r="G173" s="72">
        <v>4000</v>
      </c>
      <c r="H173" s="72">
        <v>7250.29</v>
      </c>
      <c r="I173" s="72">
        <v>4000</v>
      </c>
      <c r="J173" s="72">
        <v>1978.3</v>
      </c>
      <c r="K173" s="72">
        <v>10000</v>
      </c>
      <c r="L173" s="10"/>
      <c r="M173" s="72">
        <v>10000</v>
      </c>
      <c r="N173" s="72">
        <v>10000</v>
      </c>
      <c r="O173" s="39"/>
      <c r="P173" s="72">
        <v>10000</v>
      </c>
      <c r="Q173" s="39"/>
      <c r="R173" s="72">
        <v>10000</v>
      </c>
      <c r="S173" s="39">
        <v>3008.58</v>
      </c>
      <c r="T173" s="39"/>
      <c r="U173" s="39">
        <f t="shared" si="17"/>
        <v>10000</v>
      </c>
      <c r="V173" s="39"/>
      <c r="W173" s="39">
        <f t="shared" si="18"/>
        <v>10000</v>
      </c>
      <c r="X173" s="451">
        <v>5579.55</v>
      </c>
      <c r="Y173" s="291" t="s">
        <v>259</v>
      </c>
      <c r="Z173" s="4"/>
      <c r="AA173" s="4"/>
      <c r="AB173" s="4"/>
    </row>
    <row r="174" spans="1:28" ht="25.5" customHeight="1" x14ac:dyDescent="0.25">
      <c r="A174" s="27">
        <v>172</v>
      </c>
      <c r="B174" s="58">
        <v>41</v>
      </c>
      <c r="C174" s="59">
        <v>634004</v>
      </c>
      <c r="D174" s="60" t="s">
        <v>260</v>
      </c>
      <c r="E174" s="72">
        <v>2011.66</v>
      </c>
      <c r="F174" s="57">
        <v>265</v>
      </c>
      <c r="G174" s="72">
        <v>1500</v>
      </c>
      <c r="H174" s="72">
        <v>930.1</v>
      </c>
      <c r="I174" s="72">
        <v>1500</v>
      </c>
      <c r="J174" s="132">
        <v>0</v>
      </c>
      <c r="K174" s="132" t="s">
        <v>261</v>
      </c>
      <c r="L174" s="10"/>
      <c r="M174" s="72" t="str">
        <f>K174</f>
        <v>2 000,00</v>
      </c>
      <c r="N174" s="132" t="s">
        <v>261</v>
      </c>
      <c r="O174" s="261"/>
      <c r="P174" s="72" t="str">
        <f>N174</f>
        <v>2 000,00</v>
      </c>
      <c r="Q174" s="39"/>
      <c r="R174" s="72" t="str">
        <f>P174</f>
        <v>2 000,00</v>
      </c>
      <c r="S174" s="39">
        <v>580.88</v>
      </c>
      <c r="T174" s="39"/>
      <c r="U174" s="39" t="str">
        <f t="shared" si="17"/>
        <v>2 000,00</v>
      </c>
      <c r="V174" s="39"/>
      <c r="W174" s="39" t="str">
        <f t="shared" si="18"/>
        <v>2 000,00</v>
      </c>
      <c r="X174" s="451">
        <v>767.07</v>
      </c>
      <c r="Y174" s="291" t="s">
        <v>259</v>
      </c>
      <c r="Z174" s="4"/>
      <c r="AA174" s="4"/>
      <c r="AB174" s="4"/>
    </row>
    <row r="175" spans="1:28" ht="25.5" customHeight="1" x14ac:dyDescent="0.25">
      <c r="A175" s="27">
        <v>173</v>
      </c>
      <c r="B175" s="58">
        <v>41</v>
      </c>
      <c r="C175" s="59">
        <v>635006</v>
      </c>
      <c r="D175" s="60" t="s">
        <v>262</v>
      </c>
      <c r="E175" s="72">
        <v>0</v>
      </c>
      <c r="F175" s="57">
        <v>0</v>
      </c>
      <c r="G175" s="72">
        <v>1000</v>
      </c>
      <c r="H175" s="72">
        <v>876</v>
      </c>
      <c r="I175" s="72">
        <v>1000</v>
      </c>
      <c r="J175" s="72">
        <v>82.55</v>
      </c>
      <c r="K175" s="72">
        <v>20000</v>
      </c>
      <c r="L175" s="10"/>
      <c r="M175" s="72">
        <v>20000</v>
      </c>
      <c r="N175" s="72">
        <v>20000</v>
      </c>
      <c r="O175" s="39"/>
      <c r="P175" s="72">
        <v>20000</v>
      </c>
      <c r="Q175" s="39"/>
      <c r="R175" s="72">
        <v>20000</v>
      </c>
      <c r="S175" s="413">
        <v>17549.310000000001</v>
      </c>
      <c r="T175" s="413"/>
      <c r="U175" s="413">
        <f t="shared" si="17"/>
        <v>20000</v>
      </c>
      <c r="V175" s="413"/>
      <c r="W175" s="39">
        <f t="shared" si="18"/>
        <v>20000</v>
      </c>
      <c r="X175" s="451">
        <v>17729.310000000001</v>
      </c>
      <c r="Y175" s="291" t="s">
        <v>259</v>
      </c>
      <c r="Z175" s="4"/>
      <c r="AA175" s="4"/>
      <c r="AB175" s="4"/>
    </row>
    <row r="176" spans="1:28" ht="21" customHeight="1" x14ac:dyDescent="0.25">
      <c r="A176" s="27">
        <v>174</v>
      </c>
      <c r="B176" s="583" t="s">
        <v>263</v>
      </c>
      <c r="C176" s="584"/>
      <c r="D176" s="585"/>
      <c r="E176" s="169">
        <f>SUM(E178:E186)</f>
        <v>58888.09</v>
      </c>
      <c r="F176" s="14">
        <f>SUM(F178:F186)</f>
        <v>89221.280000000013</v>
      </c>
      <c r="G176" s="14">
        <f>SUM(G178:G186)</f>
        <v>81110</v>
      </c>
      <c r="H176" s="14">
        <f>SUM(H178:H186)</f>
        <v>112530.02</v>
      </c>
      <c r="I176" s="14">
        <f>SUM(I178:I186)</f>
        <v>81110</v>
      </c>
      <c r="J176" s="14">
        <f>SUM(J177:J187)</f>
        <v>25531.68</v>
      </c>
      <c r="K176" s="14">
        <f>SUM(K178:K186)</f>
        <v>90641</v>
      </c>
      <c r="L176" s="47">
        <v>0</v>
      </c>
      <c r="M176" s="47">
        <f>SUM(M177:M187)</f>
        <v>90641</v>
      </c>
      <c r="N176" s="47" t="e">
        <f>I176+#REF!</f>
        <v>#REF!</v>
      </c>
      <c r="O176" s="289">
        <v>0</v>
      </c>
      <c r="P176" s="289">
        <f>SUM(P177:P186)</f>
        <v>90641</v>
      </c>
      <c r="Q176" s="289">
        <f>SUM(Q177:Q180)</f>
        <v>1000</v>
      </c>
      <c r="R176" s="289">
        <f>P176+Q176</f>
        <v>91641</v>
      </c>
      <c r="S176" s="220">
        <f>SUM(S177:S186)</f>
        <v>55891.88</v>
      </c>
      <c r="T176" s="220"/>
      <c r="U176" s="220">
        <f t="shared" si="17"/>
        <v>91641</v>
      </c>
      <c r="V176" s="220">
        <f>SUM(V177:V187)</f>
        <v>0</v>
      </c>
      <c r="W176" s="255">
        <f t="shared" si="18"/>
        <v>91641</v>
      </c>
      <c r="X176" s="220">
        <f>SUM(X177:X186)</f>
        <v>90524.13</v>
      </c>
      <c r="Y176" s="364"/>
      <c r="Z176" s="7"/>
      <c r="AA176" s="7"/>
      <c r="AB176" s="7"/>
    </row>
    <row r="177" spans="1:28" s="143" customFormat="1" ht="21" customHeight="1" x14ac:dyDescent="0.25">
      <c r="A177" s="27"/>
      <c r="B177" s="191">
        <v>41</v>
      </c>
      <c r="C177" s="196">
        <v>633003</v>
      </c>
      <c r="D177" s="197" t="s">
        <v>561</v>
      </c>
      <c r="E177" s="192">
        <v>0</v>
      </c>
      <c r="F177" s="193">
        <v>0</v>
      </c>
      <c r="G177" s="194">
        <v>0</v>
      </c>
      <c r="H177" s="194">
        <v>0</v>
      </c>
      <c r="I177" s="194">
        <v>0</v>
      </c>
      <c r="J177" s="194">
        <v>0</v>
      </c>
      <c r="K177" s="194">
        <v>0</v>
      </c>
      <c r="L177" s="195"/>
      <c r="M177" s="194">
        <v>0</v>
      </c>
      <c r="N177" s="195" t="e">
        <f>+#REF!</f>
        <v>#REF!</v>
      </c>
      <c r="O177" s="290"/>
      <c r="P177" s="323">
        <v>0</v>
      </c>
      <c r="Q177" s="340">
        <v>1000</v>
      </c>
      <c r="R177" s="363">
        <v>1000</v>
      </c>
      <c r="S177" s="340">
        <v>591.49</v>
      </c>
      <c r="T177" s="340"/>
      <c r="U177" s="340">
        <f t="shared" si="17"/>
        <v>1000</v>
      </c>
      <c r="V177" s="340"/>
      <c r="W177" s="363">
        <f t="shared" si="18"/>
        <v>1000</v>
      </c>
      <c r="X177" s="340">
        <v>591.49</v>
      </c>
      <c r="Y177" s="419" t="s">
        <v>265</v>
      </c>
      <c r="Z177" s="7"/>
      <c r="AA177" s="7"/>
      <c r="AB177" s="7"/>
    </row>
    <row r="178" spans="1:28" ht="24.75" customHeight="1" x14ac:dyDescent="0.25">
      <c r="A178" s="27">
        <v>175</v>
      </c>
      <c r="B178" s="170">
        <v>41</v>
      </c>
      <c r="C178" s="171">
        <v>633004</v>
      </c>
      <c r="D178" s="172" t="s">
        <v>264</v>
      </c>
      <c r="E178" s="408">
        <v>0</v>
      </c>
      <c r="F178" s="10">
        <v>0</v>
      </c>
      <c r="G178" s="10">
        <v>1500</v>
      </c>
      <c r="H178" s="10">
        <v>1668</v>
      </c>
      <c r="I178" s="10">
        <v>1500</v>
      </c>
      <c r="J178" s="127">
        <v>0</v>
      </c>
      <c r="K178" s="127">
        <v>0</v>
      </c>
      <c r="L178" s="10"/>
      <c r="M178" s="10">
        <f>K178</f>
        <v>0</v>
      </c>
      <c r="N178" s="259">
        <v>0</v>
      </c>
      <c r="O178" s="228"/>
      <c r="P178" s="165">
        <f>N178</f>
        <v>0</v>
      </c>
      <c r="Q178" s="405"/>
      <c r="R178" s="165">
        <f>P178</f>
        <v>0</v>
      </c>
      <c r="S178" s="405"/>
      <c r="T178" s="393"/>
      <c r="U178" s="340">
        <f t="shared" si="17"/>
        <v>0</v>
      </c>
      <c r="V178" s="340"/>
      <c r="W178" s="363">
        <f>0</f>
        <v>0</v>
      </c>
      <c r="X178" s="340">
        <v>0</v>
      </c>
      <c r="Y178" s="288" t="s">
        <v>570</v>
      </c>
      <c r="Z178" s="4"/>
      <c r="AA178" s="4"/>
      <c r="AB178" s="4"/>
    </row>
    <row r="179" spans="1:28" ht="15" customHeight="1" x14ac:dyDescent="0.25">
      <c r="A179" s="27">
        <v>176</v>
      </c>
      <c r="B179" s="16">
        <v>41</v>
      </c>
      <c r="C179" s="32">
        <v>633006</v>
      </c>
      <c r="D179" s="33" t="s">
        <v>632</v>
      </c>
      <c r="E179" s="10">
        <v>0</v>
      </c>
      <c r="F179" s="10">
        <v>693.17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/>
      <c r="M179" s="10">
        <v>0</v>
      </c>
      <c r="N179" s="10">
        <v>0</v>
      </c>
      <c r="O179" s="418"/>
      <c r="P179" s="10">
        <v>0</v>
      </c>
      <c r="Q179" s="418"/>
      <c r="R179" s="10">
        <v>0</v>
      </c>
      <c r="S179" s="418">
        <v>457.2</v>
      </c>
      <c r="T179" s="418"/>
      <c r="U179" s="340">
        <f t="shared" si="17"/>
        <v>0</v>
      </c>
      <c r="V179" s="340"/>
      <c r="W179" s="363">
        <f>U179</f>
        <v>0</v>
      </c>
      <c r="X179" s="340">
        <v>457.2</v>
      </c>
      <c r="Y179" s="457" t="s">
        <v>265</v>
      </c>
      <c r="Z179" s="4"/>
      <c r="AA179" s="4"/>
      <c r="AB179" s="4"/>
    </row>
    <row r="180" spans="1:28" ht="15.75" customHeight="1" x14ac:dyDescent="0.25">
      <c r="A180" s="27">
        <v>177</v>
      </c>
      <c r="B180" s="16">
        <v>41</v>
      </c>
      <c r="C180" s="32">
        <v>636002</v>
      </c>
      <c r="D180" s="33" t="s">
        <v>266</v>
      </c>
      <c r="E180" s="10">
        <v>4042.84</v>
      </c>
      <c r="F180" s="10">
        <v>5645.8</v>
      </c>
      <c r="G180" s="10">
        <v>5200</v>
      </c>
      <c r="H180" s="10">
        <v>7276.78</v>
      </c>
      <c r="I180" s="10">
        <v>5200</v>
      </c>
      <c r="J180" s="10">
        <v>1875.43</v>
      </c>
      <c r="K180" s="10">
        <v>4500</v>
      </c>
      <c r="L180" s="10"/>
      <c r="M180" s="10">
        <v>4500</v>
      </c>
      <c r="N180" s="10">
        <v>4500</v>
      </c>
      <c r="O180" s="165"/>
      <c r="P180" s="10">
        <v>4500</v>
      </c>
      <c r="Q180" s="165"/>
      <c r="R180" s="10">
        <v>4500</v>
      </c>
      <c r="S180" s="165">
        <v>3831.31</v>
      </c>
      <c r="T180" s="165"/>
      <c r="U180" s="340">
        <f t="shared" si="17"/>
        <v>4500</v>
      </c>
      <c r="V180" s="340"/>
      <c r="W180" s="363">
        <f t="shared" ref="W180:W186" si="19">U180</f>
        <v>4500</v>
      </c>
      <c r="X180" s="340">
        <v>5919.19</v>
      </c>
      <c r="Y180" s="291" t="s">
        <v>265</v>
      </c>
      <c r="Z180" s="4"/>
      <c r="AA180" s="4"/>
      <c r="AB180" s="4"/>
    </row>
    <row r="181" spans="1:28" ht="15" customHeight="1" x14ac:dyDescent="0.25">
      <c r="A181" s="27">
        <v>178</v>
      </c>
      <c r="B181" s="16">
        <v>41</v>
      </c>
      <c r="C181" s="32">
        <v>637004</v>
      </c>
      <c r="D181" s="33" t="s">
        <v>267</v>
      </c>
      <c r="E181" s="10">
        <v>0</v>
      </c>
      <c r="F181" s="10">
        <v>32669.81</v>
      </c>
      <c r="G181" s="72">
        <v>23000</v>
      </c>
      <c r="H181" s="72">
        <v>42154.7</v>
      </c>
      <c r="I181" s="72">
        <v>23000</v>
      </c>
      <c r="J181" s="72">
        <v>16590.62</v>
      </c>
      <c r="K181" s="72">
        <v>30000</v>
      </c>
      <c r="L181" s="10"/>
      <c r="M181" s="72">
        <v>30000</v>
      </c>
      <c r="N181" s="72">
        <v>30000</v>
      </c>
      <c r="O181" s="39"/>
      <c r="P181" s="72">
        <v>30000</v>
      </c>
      <c r="Q181" s="39"/>
      <c r="R181" s="72">
        <v>30000</v>
      </c>
      <c r="S181" s="39">
        <v>29798.42</v>
      </c>
      <c r="T181" s="39"/>
      <c r="U181" s="340">
        <f t="shared" si="17"/>
        <v>30000</v>
      </c>
      <c r="V181" s="340"/>
      <c r="W181" s="363">
        <f t="shared" si="19"/>
        <v>30000</v>
      </c>
      <c r="X181" s="340">
        <v>51673.2</v>
      </c>
      <c r="Y181" s="291" t="s">
        <v>265</v>
      </c>
      <c r="Z181" s="4"/>
      <c r="AA181" s="4"/>
      <c r="AB181" s="4"/>
    </row>
    <row r="182" spans="1:28" ht="15" customHeight="1" x14ac:dyDescent="0.25">
      <c r="A182" s="27">
        <v>179</v>
      </c>
      <c r="B182" s="16">
        <v>45</v>
      </c>
      <c r="C182" s="32">
        <v>637004</v>
      </c>
      <c r="D182" s="33" t="s">
        <v>267</v>
      </c>
      <c r="E182" s="10">
        <v>42580.45</v>
      </c>
      <c r="F182" s="10">
        <v>24883.040000000001</v>
      </c>
      <c r="G182" s="10">
        <v>28000</v>
      </c>
      <c r="H182" s="10">
        <v>22863.17</v>
      </c>
      <c r="I182" s="10">
        <v>28000</v>
      </c>
      <c r="J182" s="10">
        <v>0</v>
      </c>
      <c r="K182" s="10">
        <v>25000</v>
      </c>
      <c r="L182" s="10"/>
      <c r="M182" s="10">
        <v>25000</v>
      </c>
      <c r="N182" s="10">
        <v>25000</v>
      </c>
      <c r="O182" s="165"/>
      <c r="P182" s="10">
        <v>25000</v>
      </c>
      <c r="Q182" s="165"/>
      <c r="R182" s="10">
        <v>25000</v>
      </c>
      <c r="S182" s="165">
        <v>9056.99</v>
      </c>
      <c r="T182" s="165"/>
      <c r="U182" s="340">
        <f t="shared" si="17"/>
        <v>25000</v>
      </c>
      <c r="V182" s="340"/>
      <c r="W182" s="363">
        <f t="shared" si="19"/>
        <v>25000</v>
      </c>
      <c r="X182" s="340">
        <v>13418.56</v>
      </c>
      <c r="Y182" s="291" t="s">
        <v>265</v>
      </c>
      <c r="Z182" s="4"/>
      <c r="AA182" s="4"/>
      <c r="AB182" s="4"/>
    </row>
    <row r="183" spans="1:28" ht="15" customHeight="1" x14ac:dyDescent="0.25">
      <c r="A183" s="27">
        <v>180</v>
      </c>
      <c r="B183" s="16">
        <v>111</v>
      </c>
      <c r="C183" s="32">
        <v>637007</v>
      </c>
      <c r="D183" s="33" t="s">
        <v>268</v>
      </c>
      <c r="E183" s="10">
        <v>0</v>
      </c>
      <c r="F183" s="10">
        <v>4364.62</v>
      </c>
      <c r="G183" s="10">
        <v>0</v>
      </c>
      <c r="H183" s="10">
        <v>0</v>
      </c>
      <c r="I183" s="10">
        <v>0</v>
      </c>
      <c r="J183" s="10">
        <v>0</v>
      </c>
      <c r="K183" s="10">
        <v>7331</v>
      </c>
      <c r="L183" s="10"/>
      <c r="M183" s="10">
        <v>7331</v>
      </c>
      <c r="N183" s="10">
        <v>7331</v>
      </c>
      <c r="O183" s="165"/>
      <c r="P183" s="10">
        <v>7331</v>
      </c>
      <c r="Q183" s="165"/>
      <c r="R183" s="10">
        <v>7331</v>
      </c>
      <c r="S183" s="165">
        <v>0</v>
      </c>
      <c r="T183" s="417"/>
      <c r="U183" s="340">
        <f t="shared" si="17"/>
        <v>7331</v>
      </c>
      <c r="V183" s="340"/>
      <c r="W183" s="363">
        <f t="shared" si="19"/>
        <v>7331</v>
      </c>
      <c r="X183" s="340">
        <v>0</v>
      </c>
      <c r="Y183" s="291" t="s">
        <v>265</v>
      </c>
      <c r="Z183" s="4"/>
      <c r="AA183" s="4"/>
      <c r="AB183" s="4"/>
    </row>
    <row r="184" spans="1:28" ht="15" customHeight="1" x14ac:dyDescent="0.25">
      <c r="A184" s="27">
        <v>181</v>
      </c>
      <c r="B184" s="16">
        <v>41</v>
      </c>
      <c r="C184" s="32">
        <v>637012</v>
      </c>
      <c r="D184" s="33" t="s">
        <v>181</v>
      </c>
      <c r="E184" s="10">
        <v>9085.08</v>
      </c>
      <c r="F184" s="10">
        <v>20659.52</v>
      </c>
      <c r="G184" s="72">
        <v>20000</v>
      </c>
      <c r="H184" s="72">
        <v>31570.55</v>
      </c>
      <c r="I184" s="72">
        <v>20000</v>
      </c>
      <c r="J184" s="72">
        <v>7065.63</v>
      </c>
      <c r="K184" s="72">
        <v>20000</v>
      </c>
      <c r="L184" s="72"/>
      <c r="M184" s="72">
        <v>20000</v>
      </c>
      <c r="N184" s="72">
        <v>20000</v>
      </c>
      <c r="O184" s="39"/>
      <c r="P184" s="72">
        <v>20000</v>
      </c>
      <c r="Q184" s="39"/>
      <c r="R184" s="72">
        <v>20000</v>
      </c>
      <c r="S184" s="413">
        <v>12156.47</v>
      </c>
      <c r="T184" s="404"/>
      <c r="U184" s="340">
        <f t="shared" si="17"/>
        <v>20000</v>
      </c>
      <c r="V184" s="340"/>
      <c r="W184" s="363">
        <f t="shared" si="19"/>
        <v>20000</v>
      </c>
      <c r="X184" s="340">
        <v>18464.490000000002</v>
      </c>
      <c r="Y184" s="291" t="s">
        <v>265</v>
      </c>
      <c r="Z184" s="4"/>
      <c r="AA184" s="4"/>
      <c r="AB184" s="4"/>
    </row>
    <row r="185" spans="1:28" ht="15" customHeight="1" x14ac:dyDescent="0.25">
      <c r="A185" s="27">
        <v>182</v>
      </c>
      <c r="B185" s="16">
        <v>41</v>
      </c>
      <c r="C185" s="32">
        <v>637015</v>
      </c>
      <c r="D185" s="33" t="s">
        <v>269</v>
      </c>
      <c r="E185" s="10">
        <v>305.32</v>
      </c>
      <c r="F185" s="10">
        <v>305.32</v>
      </c>
      <c r="G185" s="10">
        <v>310</v>
      </c>
      <c r="H185" s="10">
        <v>305.32</v>
      </c>
      <c r="I185" s="10">
        <v>310</v>
      </c>
      <c r="J185" s="10">
        <v>0</v>
      </c>
      <c r="K185" s="10">
        <v>310</v>
      </c>
      <c r="L185" s="10"/>
      <c r="M185" s="10">
        <v>310</v>
      </c>
      <c r="N185" s="10">
        <v>310</v>
      </c>
      <c r="O185" s="165"/>
      <c r="P185" s="10">
        <v>310</v>
      </c>
      <c r="Q185" s="417"/>
      <c r="R185" s="417">
        <v>310</v>
      </c>
      <c r="S185" s="256">
        <v>0</v>
      </c>
      <c r="T185" s="405"/>
      <c r="U185" s="340">
        <f t="shared" si="17"/>
        <v>310</v>
      </c>
      <c r="V185" s="340"/>
      <c r="W185" s="363">
        <f t="shared" si="19"/>
        <v>310</v>
      </c>
      <c r="X185" s="340">
        <v>0</v>
      </c>
      <c r="Y185" s="291" t="s">
        <v>265</v>
      </c>
      <c r="Z185" s="4"/>
      <c r="AA185" s="4"/>
      <c r="AB185" s="4"/>
    </row>
    <row r="186" spans="1:28" ht="15" customHeight="1" x14ac:dyDescent="0.25">
      <c r="A186" s="27">
        <v>183</v>
      </c>
      <c r="B186" s="16">
        <v>41</v>
      </c>
      <c r="C186" s="61">
        <v>642006</v>
      </c>
      <c r="D186" s="33" t="s">
        <v>270</v>
      </c>
      <c r="E186" s="10">
        <v>2874.4</v>
      </c>
      <c r="F186" s="10">
        <v>0</v>
      </c>
      <c r="G186" s="10">
        <v>3100</v>
      </c>
      <c r="H186" s="10">
        <v>6691.5</v>
      </c>
      <c r="I186" s="10">
        <v>3100</v>
      </c>
      <c r="J186" s="153">
        <v>0</v>
      </c>
      <c r="K186" s="62">
        <v>3500</v>
      </c>
      <c r="L186" s="153"/>
      <c r="M186" s="62">
        <v>3500</v>
      </c>
      <c r="N186" s="62">
        <v>3500</v>
      </c>
      <c r="O186" s="292"/>
      <c r="P186" s="292">
        <v>3500</v>
      </c>
      <c r="Q186" s="225"/>
      <c r="R186" s="258">
        <v>3500</v>
      </c>
      <c r="S186" s="258">
        <v>0</v>
      </c>
      <c r="T186" s="225"/>
      <c r="U186" s="340">
        <f t="shared" si="17"/>
        <v>3500</v>
      </c>
      <c r="V186" s="340"/>
      <c r="W186" s="363">
        <f t="shared" si="19"/>
        <v>3500</v>
      </c>
      <c r="X186" s="340">
        <v>0</v>
      </c>
      <c r="Y186" s="291" t="s">
        <v>271</v>
      </c>
      <c r="Z186" s="4"/>
      <c r="AA186" s="4"/>
      <c r="AB186" s="4"/>
    </row>
    <row r="187" spans="1:28" s="143" customFormat="1" ht="15" customHeight="1" x14ac:dyDescent="0.25">
      <c r="A187" s="27"/>
      <c r="B187" s="150"/>
      <c r="C187" s="151"/>
      <c r="D187" s="145"/>
      <c r="E187" s="10"/>
      <c r="F187" s="10"/>
      <c r="G187" s="10"/>
      <c r="H187" s="10"/>
      <c r="I187" s="10"/>
      <c r="J187" s="153"/>
      <c r="K187" s="152"/>
      <c r="L187" s="153"/>
      <c r="M187" s="152"/>
      <c r="N187" s="153"/>
      <c r="O187" s="225"/>
      <c r="P187" s="258"/>
      <c r="Q187" s="225"/>
      <c r="R187" s="258"/>
      <c r="S187" s="258"/>
      <c r="T187" s="225"/>
      <c r="U187" s="225"/>
      <c r="V187" s="225"/>
      <c r="W187" s="258"/>
      <c r="X187" s="225"/>
      <c r="Y187" s="291"/>
      <c r="Z187" s="4"/>
      <c r="AA187" s="4"/>
      <c r="AB187" s="4"/>
    </row>
    <row r="188" spans="1:28" ht="21" customHeight="1" x14ac:dyDescent="0.25">
      <c r="A188" s="27">
        <v>184</v>
      </c>
      <c r="B188" s="574" t="s">
        <v>272</v>
      </c>
      <c r="C188" s="575"/>
      <c r="D188" s="576"/>
      <c r="E188" s="14">
        <f t="shared" ref="E188:K188" si="20">SUM(E189:E204)</f>
        <v>29296.859999999997</v>
      </c>
      <c r="F188" s="14">
        <f t="shared" si="20"/>
        <v>66827.430000000008</v>
      </c>
      <c r="G188" s="14">
        <f t="shared" si="20"/>
        <v>86680</v>
      </c>
      <c r="H188" s="14">
        <f t="shared" si="20"/>
        <v>82615.479999999981</v>
      </c>
      <c r="I188" s="14">
        <f t="shared" si="20"/>
        <v>86680</v>
      </c>
      <c r="J188" s="14">
        <f t="shared" si="20"/>
        <v>19456.460000000003</v>
      </c>
      <c r="K188" s="14">
        <f t="shared" si="20"/>
        <v>93880</v>
      </c>
      <c r="L188" s="14">
        <v>0</v>
      </c>
      <c r="M188" s="14">
        <f>SUM(M189:M204)</f>
        <v>93880</v>
      </c>
      <c r="N188" s="14">
        <f>SUM(N189:N204)</f>
        <v>93880</v>
      </c>
      <c r="O188" s="293">
        <v>0</v>
      </c>
      <c r="P188" s="293">
        <f>SUM(P189:P204)</f>
        <v>93880</v>
      </c>
      <c r="Q188" s="293">
        <v>0</v>
      </c>
      <c r="R188" s="293">
        <f>SUM(R189:R204)</f>
        <v>93880</v>
      </c>
      <c r="S188" s="255">
        <f>SUM(S189:S204)</f>
        <v>39030.32</v>
      </c>
      <c r="T188" s="220"/>
      <c r="U188" s="220">
        <f>R188</f>
        <v>93880</v>
      </c>
      <c r="V188" s="220">
        <f>SUM(V189:V204)</f>
        <v>0</v>
      </c>
      <c r="W188" s="255">
        <f>SUM(W189:W204)</f>
        <v>93880</v>
      </c>
      <c r="X188" s="220">
        <f>SUM(X189:X204)</f>
        <v>75959.48</v>
      </c>
      <c r="Y188" s="364"/>
      <c r="Z188" s="7"/>
      <c r="AA188" s="7"/>
      <c r="AB188" s="7"/>
    </row>
    <row r="189" spans="1:28" ht="14.25" customHeight="1" x14ac:dyDescent="0.25">
      <c r="A189" s="27">
        <v>185</v>
      </c>
      <c r="B189" s="16">
        <v>41</v>
      </c>
      <c r="C189" s="32">
        <v>611</v>
      </c>
      <c r="D189" s="33" t="s">
        <v>213</v>
      </c>
      <c r="E189" s="549">
        <v>2968</v>
      </c>
      <c r="F189" s="549">
        <v>25800</v>
      </c>
      <c r="G189" s="63">
        <v>25800</v>
      </c>
      <c r="H189" s="549">
        <v>25841.4</v>
      </c>
      <c r="I189" s="63">
        <v>25800</v>
      </c>
      <c r="J189" s="549">
        <v>2597.8200000000002</v>
      </c>
      <c r="K189" s="549">
        <v>26300</v>
      </c>
      <c r="L189" s="536"/>
      <c r="M189" s="549">
        <v>26300</v>
      </c>
      <c r="N189" s="549">
        <v>26300</v>
      </c>
      <c r="O189" s="536"/>
      <c r="P189" s="549">
        <v>26300</v>
      </c>
      <c r="Q189" s="536"/>
      <c r="R189" s="546">
        <v>26300</v>
      </c>
      <c r="S189" s="501">
        <v>4684.8599999999997</v>
      </c>
      <c r="T189" s="532"/>
      <c r="U189" s="501">
        <f>R189</f>
        <v>26300</v>
      </c>
      <c r="V189" s="501"/>
      <c r="W189" s="528">
        <f>U189</f>
        <v>26300</v>
      </c>
      <c r="X189" s="501">
        <v>21373.06</v>
      </c>
      <c r="Y189" s="291" t="s">
        <v>273</v>
      </c>
      <c r="Z189" s="4"/>
      <c r="AA189" s="4"/>
      <c r="AB189" s="4"/>
    </row>
    <row r="190" spans="1:28" ht="14.25" customHeight="1" x14ac:dyDescent="0.25">
      <c r="A190" s="27">
        <v>186</v>
      </c>
      <c r="B190" s="16">
        <v>41</v>
      </c>
      <c r="C190" s="32">
        <v>612</v>
      </c>
      <c r="D190" s="33" t="s">
        <v>215</v>
      </c>
      <c r="E190" s="551"/>
      <c r="F190" s="551"/>
      <c r="G190" s="63">
        <v>0</v>
      </c>
      <c r="H190" s="551"/>
      <c r="I190" s="63">
        <v>0</v>
      </c>
      <c r="J190" s="551"/>
      <c r="K190" s="551"/>
      <c r="L190" s="538"/>
      <c r="M190" s="551"/>
      <c r="N190" s="551"/>
      <c r="O190" s="538"/>
      <c r="P190" s="551"/>
      <c r="Q190" s="538"/>
      <c r="R190" s="547"/>
      <c r="S190" s="523"/>
      <c r="T190" s="552"/>
      <c r="U190" s="523"/>
      <c r="V190" s="523"/>
      <c r="W190" s="528"/>
      <c r="X190" s="523"/>
      <c r="Y190" s="291" t="s">
        <v>273</v>
      </c>
      <c r="Z190" s="4"/>
      <c r="AA190" s="4"/>
      <c r="AB190" s="4"/>
    </row>
    <row r="191" spans="1:28" ht="14.25" customHeight="1" x14ac:dyDescent="0.25">
      <c r="A191" s="27">
        <v>187</v>
      </c>
      <c r="B191" s="16">
        <v>41</v>
      </c>
      <c r="C191" s="32">
        <v>612</v>
      </c>
      <c r="D191" s="33" t="s">
        <v>202</v>
      </c>
      <c r="E191" s="550"/>
      <c r="F191" s="550"/>
      <c r="G191" s="63">
        <v>500</v>
      </c>
      <c r="H191" s="550"/>
      <c r="I191" s="63">
        <v>500</v>
      </c>
      <c r="J191" s="550"/>
      <c r="K191" s="550"/>
      <c r="L191" s="537"/>
      <c r="M191" s="550"/>
      <c r="N191" s="550"/>
      <c r="O191" s="537"/>
      <c r="P191" s="550"/>
      <c r="Q191" s="537"/>
      <c r="R191" s="548"/>
      <c r="S191" s="502"/>
      <c r="T191" s="533"/>
      <c r="U191" s="502"/>
      <c r="V191" s="502"/>
      <c r="W191" s="528"/>
      <c r="X191" s="502"/>
      <c r="Y191" s="291" t="s">
        <v>273</v>
      </c>
      <c r="Z191" s="4"/>
      <c r="AA191" s="4"/>
      <c r="AB191" s="4"/>
    </row>
    <row r="192" spans="1:28" ht="14.25" customHeight="1" x14ac:dyDescent="0.25">
      <c r="A192" s="27">
        <v>188</v>
      </c>
      <c r="B192" s="8">
        <v>41</v>
      </c>
      <c r="C192" s="32">
        <v>62</v>
      </c>
      <c r="D192" s="33" t="s">
        <v>256</v>
      </c>
      <c r="E192" s="10">
        <v>1036</v>
      </c>
      <c r="F192" s="10">
        <v>9017.0400000000009</v>
      </c>
      <c r="G192" s="10">
        <v>9000</v>
      </c>
      <c r="H192" s="10">
        <v>9052.27</v>
      </c>
      <c r="I192" s="10">
        <v>9000</v>
      </c>
      <c r="J192" s="10">
        <v>919.06</v>
      </c>
      <c r="K192" s="10">
        <v>9000</v>
      </c>
      <c r="L192" s="10"/>
      <c r="M192" s="10">
        <v>9000</v>
      </c>
      <c r="N192" s="10">
        <v>9000</v>
      </c>
      <c r="O192" s="165"/>
      <c r="P192" s="10">
        <v>9000</v>
      </c>
      <c r="Q192" s="165"/>
      <c r="R192" s="165">
        <v>9000</v>
      </c>
      <c r="S192" s="405">
        <v>1573.31</v>
      </c>
      <c r="T192" s="405"/>
      <c r="U192" s="405">
        <f t="shared" ref="U192:U204" si="21">R192</f>
        <v>9000</v>
      </c>
      <c r="V192" s="405"/>
      <c r="W192" s="256">
        <f>U192</f>
        <v>9000</v>
      </c>
      <c r="X192" s="452">
        <v>7334.24</v>
      </c>
      <c r="Y192" s="291" t="s">
        <v>273</v>
      </c>
      <c r="Z192" s="4"/>
      <c r="AA192" s="4"/>
      <c r="AB192" s="4"/>
    </row>
    <row r="193" spans="1:28" ht="14.25" customHeight="1" x14ac:dyDescent="0.25">
      <c r="A193" s="27">
        <v>189</v>
      </c>
      <c r="B193" s="8">
        <v>41</v>
      </c>
      <c r="C193" s="32">
        <v>632001</v>
      </c>
      <c r="D193" s="33" t="s">
        <v>274</v>
      </c>
      <c r="E193" s="72">
        <v>14594.71</v>
      </c>
      <c r="F193" s="72">
        <v>22818.720000000001</v>
      </c>
      <c r="G193" s="10">
        <v>33000</v>
      </c>
      <c r="H193" s="10">
        <v>34446.54</v>
      </c>
      <c r="I193" s="10">
        <v>33000</v>
      </c>
      <c r="J193" s="10">
        <v>10011.25</v>
      </c>
      <c r="K193" s="10">
        <v>38000</v>
      </c>
      <c r="L193" s="10"/>
      <c r="M193" s="10">
        <v>38000</v>
      </c>
      <c r="N193" s="10">
        <v>38000</v>
      </c>
      <c r="O193" s="165"/>
      <c r="P193" s="10">
        <v>38000</v>
      </c>
      <c r="Q193" s="165"/>
      <c r="R193" s="10">
        <v>38000</v>
      </c>
      <c r="S193" s="418">
        <v>23859.040000000001</v>
      </c>
      <c r="T193" s="418"/>
      <c r="U193" s="418">
        <f t="shared" si="21"/>
        <v>38000</v>
      </c>
      <c r="V193" s="418"/>
      <c r="W193" s="256">
        <f t="shared" ref="W193:W204" si="22">U193</f>
        <v>38000</v>
      </c>
      <c r="X193" s="452">
        <v>34739.599999999999</v>
      </c>
      <c r="Y193" s="291" t="s">
        <v>273</v>
      </c>
      <c r="Z193" s="4"/>
      <c r="AA193" s="4"/>
      <c r="AB193" s="4"/>
    </row>
    <row r="194" spans="1:28" ht="25.5" customHeight="1" x14ac:dyDescent="0.25">
      <c r="A194" s="27">
        <v>190</v>
      </c>
      <c r="B194" s="8">
        <v>41</v>
      </c>
      <c r="C194" s="32">
        <v>633006</v>
      </c>
      <c r="D194" s="33" t="s">
        <v>275</v>
      </c>
      <c r="E194" s="72">
        <v>1414.28</v>
      </c>
      <c r="F194" s="72">
        <v>3119.92</v>
      </c>
      <c r="G194" s="10">
        <v>3000</v>
      </c>
      <c r="H194" s="10">
        <v>1870.88</v>
      </c>
      <c r="I194" s="10">
        <v>3000</v>
      </c>
      <c r="J194" s="10">
        <v>225.34</v>
      </c>
      <c r="K194" s="10">
        <v>3000</v>
      </c>
      <c r="L194" s="10"/>
      <c r="M194" s="10">
        <v>3000</v>
      </c>
      <c r="N194" s="10">
        <v>3000</v>
      </c>
      <c r="O194" s="165"/>
      <c r="P194" s="10">
        <v>3000</v>
      </c>
      <c r="Q194" s="165"/>
      <c r="R194" s="10">
        <v>3000</v>
      </c>
      <c r="S194" s="165">
        <v>738.52</v>
      </c>
      <c r="T194" s="165"/>
      <c r="U194" s="418">
        <f t="shared" si="21"/>
        <v>3000</v>
      </c>
      <c r="V194" s="418"/>
      <c r="W194" s="256">
        <f t="shared" si="22"/>
        <v>3000</v>
      </c>
      <c r="X194" s="452">
        <v>932.5</v>
      </c>
      <c r="Y194" s="291" t="s">
        <v>273</v>
      </c>
      <c r="Z194" s="4"/>
      <c r="AA194" s="4"/>
      <c r="AB194" s="4"/>
    </row>
    <row r="195" spans="1:28" ht="25.5" customHeight="1" x14ac:dyDescent="0.25">
      <c r="A195" s="27">
        <v>191</v>
      </c>
      <c r="B195" s="8">
        <v>41</v>
      </c>
      <c r="C195" s="32">
        <v>633010</v>
      </c>
      <c r="D195" s="33" t="s">
        <v>137</v>
      </c>
      <c r="E195" s="72"/>
      <c r="F195" s="72"/>
      <c r="G195" s="10"/>
      <c r="H195" s="10">
        <v>180.73</v>
      </c>
      <c r="I195" s="10"/>
      <c r="J195" s="10">
        <v>261.11</v>
      </c>
      <c r="K195" s="10">
        <v>200</v>
      </c>
      <c r="L195" s="10"/>
      <c r="M195" s="10">
        <v>200</v>
      </c>
      <c r="N195" s="10">
        <v>200</v>
      </c>
      <c r="O195" s="165"/>
      <c r="P195" s="10">
        <v>200</v>
      </c>
      <c r="Q195" s="165"/>
      <c r="R195" s="10">
        <v>200</v>
      </c>
      <c r="S195" s="165">
        <v>261.11</v>
      </c>
      <c r="T195" s="165"/>
      <c r="U195" s="418">
        <f t="shared" si="21"/>
        <v>200</v>
      </c>
      <c r="V195" s="418"/>
      <c r="W195" s="256">
        <f t="shared" si="22"/>
        <v>200</v>
      </c>
      <c r="X195" s="452">
        <v>424.32</v>
      </c>
      <c r="Y195" s="291"/>
      <c r="Z195" s="4"/>
      <c r="AA195" s="4"/>
      <c r="AB195" s="4"/>
    </row>
    <row r="196" spans="1:28" ht="14.25" customHeight="1" x14ac:dyDescent="0.25">
      <c r="A196" s="27">
        <v>192</v>
      </c>
      <c r="B196" s="16">
        <v>41</v>
      </c>
      <c r="C196" s="32">
        <v>635004</v>
      </c>
      <c r="D196" s="33" t="s">
        <v>250</v>
      </c>
      <c r="E196" s="72">
        <v>2157.3000000000002</v>
      </c>
      <c r="F196" s="72">
        <v>3460.6</v>
      </c>
      <c r="G196" s="10">
        <v>5000</v>
      </c>
      <c r="H196" s="10">
        <v>7466.92</v>
      </c>
      <c r="I196" s="10">
        <v>5000</v>
      </c>
      <c r="J196" s="10">
        <v>2899.1</v>
      </c>
      <c r="K196" s="10">
        <v>7000</v>
      </c>
      <c r="L196" s="10"/>
      <c r="M196" s="10">
        <v>7000</v>
      </c>
      <c r="N196" s="10">
        <v>7000</v>
      </c>
      <c r="O196" s="165"/>
      <c r="P196" s="10">
        <v>7000</v>
      </c>
      <c r="Q196" s="165"/>
      <c r="R196" s="10">
        <v>7000</v>
      </c>
      <c r="S196" s="165">
        <v>3612.3</v>
      </c>
      <c r="T196" s="165"/>
      <c r="U196" s="418">
        <f t="shared" si="21"/>
        <v>7000</v>
      </c>
      <c r="V196" s="418"/>
      <c r="W196" s="256">
        <f t="shared" si="22"/>
        <v>7000</v>
      </c>
      <c r="X196" s="452">
        <v>5551.36</v>
      </c>
      <c r="Y196" s="291" t="s">
        <v>273</v>
      </c>
      <c r="Z196" s="4"/>
      <c r="AA196" s="4"/>
      <c r="AB196" s="4"/>
    </row>
    <row r="197" spans="1:28" ht="15" customHeight="1" x14ac:dyDescent="0.25">
      <c r="A197" s="27">
        <v>193</v>
      </c>
      <c r="B197" s="16">
        <v>41</v>
      </c>
      <c r="C197" s="32">
        <v>635006</v>
      </c>
      <c r="D197" s="33" t="s">
        <v>276</v>
      </c>
      <c r="E197" s="10">
        <v>95</v>
      </c>
      <c r="F197" s="10">
        <v>0</v>
      </c>
      <c r="G197" s="10">
        <v>1000</v>
      </c>
      <c r="H197" s="10">
        <v>389.64</v>
      </c>
      <c r="I197" s="10">
        <v>1000</v>
      </c>
      <c r="J197" s="10">
        <v>0</v>
      </c>
      <c r="K197" s="10">
        <v>1000</v>
      </c>
      <c r="L197" s="10"/>
      <c r="M197" s="10">
        <v>1000</v>
      </c>
      <c r="N197" s="10">
        <v>1000</v>
      </c>
      <c r="O197" s="165"/>
      <c r="P197" s="10">
        <v>1000</v>
      </c>
      <c r="Q197" s="165"/>
      <c r="R197" s="10">
        <v>1000</v>
      </c>
      <c r="S197" s="165">
        <v>0</v>
      </c>
      <c r="T197" s="165"/>
      <c r="U197" s="418">
        <f t="shared" si="21"/>
        <v>1000</v>
      </c>
      <c r="V197" s="418"/>
      <c r="W197" s="256">
        <f t="shared" si="22"/>
        <v>1000</v>
      </c>
      <c r="X197" s="452">
        <v>578.4</v>
      </c>
      <c r="Y197" s="291" t="s">
        <v>273</v>
      </c>
      <c r="Z197" s="4"/>
      <c r="AA197" s="4"/>
      <c r="AB197" s="4"/>
    </row>
    <row r="198" spans="1:28" ht="15" customHeight="1" x14ac:dyDescent="0.25">
      <c r="A198" s="27">
        <v>194</v>
      </c>
      <c r="B198" s="16">
        <v>41</v>
      </c>
      <c r="C198" s="32">
        <v>637001</v>
      </c>
      <c r="D198" s="33" t="s">
        <v>277</v>
      </c>
      <c r="E198" s="10">
        <v>371</v>
      </c>
      <c r="F198" s="10">
        <v>0</v>
      </c>
      <c r="G198" s="10">
        <v>500</v>
      </c>
      <c r="H198" s="10">
        <v>282</v>
      </c>
      <c r="I198" s="10">
        <v>500</v>
      </c>
      <c r="J198" s="10">
        <v>138</v>
      </c>
      <c r="K198" s="10">
        <v>500</v>
      </c>
      <c r="L198" s="10"/>
      <c r="M198" s="10">
        <v>500</v>
      </c>
      <c r="N198" s="10">
        <v>500</v>
      </c>
      <c r="O198" s="165"/>
      <c r="P198" s="10">
        <v>500</v>
      </c>
      <c r="Q198" s="165"/>
      <c r="R198" s="10">
        <v>500</v>
      </c>
      <c r="S198" s="165">
        <v>638</v>
      </c>
      <c r="T198" s="165"/>
      <c r="U198" s="418">
        <f t="shared" si="21"/>
        <v>500</v>
      </c>
      <c r="V198" s="418"/>
      <c r="W198" s="256">
        <f t="shared" si="22"/>
        <v>500</v>
      </c>
      <c r="X198" s="452">
        <v>638</v>
      </c>
      <c r="Y198" s="291" t="s">
        <v>273</v>
      </c>
      <c r="Z198" s="4"/>
      <c r="AA198" s="4"/>
      <c r="AB198" s="4"/>
    </row>
    <row r="199" spans="1:28" ht="15" customHeight="1" x14ac:dyDescent="0.25">
      <c r="A199" s="27">
        <v>195</v>
      </c>
      <c r="B199" s="16">
        <v>41</v>
      </c>
      <c r="C199" s="32">
        <v>637004</v>
      </c>
      <c r="D199" s="33" t="s">
        <v>278</v>
      </c>
      <c r="E199" s="10">
        <v>1550</v>
      </c>
      <c r="F199" s="10">
        <v>194</v>
      </c>
      <c r="G199" s="10">
        <v>1500</v>
      </c>
      <c r="H199" s="10">
        <v>122.64</v>
      </c>
      <c r="I199" s="10">
        <v>1500</v>
      </c>
      <c r="J199" s="10">
        <v>1438.6</v>
      </c>
      <c r="K199" s="10">
        <v>1500</v>
      </c>
      <c r="L199" s="10"/>
      <c r="M199" s="10">
        <v>1500</v>
      </c>
      <c r="N199" s="10">
        <v>1500</v>
      </c>
      <c r="O199" s="165"/>
      <c r="P199" s="10">
        <v>1500</v>
      </c>
      <c r="Q199" s="165"/>
      <c r="R199" s="10">
        <v>1500</v>
      </c>
      <c r="S199" s="165">
        <v>1438.6</v>
      </c>
      <c r="T199" s="165"/>
      <c r="U199" s="418">
        <f t="shared" si="21"/>
        <v>1500</v>
      </c>
      <c r="V199" s="418"/>
      <c r="W199" s="256">
        <f t="shared" si="22"/>
        <v>1500</v>
      </c>
      <c r="X199" s="452">
        <v>1438.6</v>
      </c>
      <c r="Y199" s="291" t="s">
        <v>273</v>
      </c>
      <c r="Z199" s="4"/>
      <c r="AA199" s="4"/>
      <c r="AB199" s="4"/>
    </row>
    <row r="200" spans="1:28" ht="15" customHeight="1" x14ac:dyDescent="0.25">
      <c r="A200" s="27">
        <v>196</v>
      </c>
      <c r="B200" s="16">
        <v>41</v>
      </c>
      <c r="C200" s="32">
        <v>637011</v>
      </c>
      <c r="D200" s="33" t="s">
        <v>279</v>
      </c>
      <c r="E200" s="10">
        <v>2357.61</v>
      </c>
      <c r="F200" s="10">
        <v>1278.78</v>
      </c>
      <c r="G200" s="10">
        <v>3000</v>
      </c>
      <c r="H200" s="10">
        <v>1923.67</v>
      </c>
      <c r="I200" s="10">
        <v>3000</v>
      </c>
      <c r="J200" s="10">
        <v>554.65</v>
      </c>
      <c r="K200" s="10">
        <v>3000</v>
      </c>
      <c r="L200" s="10"/>
      <c r="M200" s="10">
        <v>3000</v>
      </c>
      <c r="N200" s="10">
        <v>3000</v>
      </c>
      <c r="O200" s="165"/>
      <c r="P200" s="10">
        <v>3000</v>
      </c>
      <c r="Q200" s="165"/>
      <c r="R200" s="10">
        <v>3000</v>
      </c>
      <c r="S200" s="165">
        <v>1122.8499999999999</v>
      </c>
      <c r="T200" s="165"/>
      <c r="U200" s="418">
        <f t="shared" si="21"/>
        <v>3000</v>
      </c>
      <c r="V200" s="418"/>
      <c r="W200" s="256">
        <f t="shared" si="22"/>
        <v>3000</v>
      </c>
      <c r="X200" s="452">
        <v>1512.37</v>
      </c>
      <c r="Y200" s="291" t="s">
        <v>273</v>
      </c>
      <c r="Z200" s="4"/>
      <c r="AA200" s="4"/>
      <c r="AB200" s="4"/>
    </row>
    <row r="201" spans="1:28" ht="15" customHeight="1" x14ac:dyDescent="0.25">
      <c r="A201" s="27">
        <v>197</v>
      </c>
      <c r="B201" s="16">
        <v>41</v>
      </c>
      <c r="C201" s="32">
        <v>637012</v>
      </c>
      <c r="D201" s="33" t="s">
        <v>280</v>
      </c>
      <c r="E201" s="10">
        <v>2752.96</v>
      </c>
      <c r="F201" s="10">
        <v>145.32</v>
      </c>
      <c r="G201" s="10">
        <v>500</v>
      </c>
      <c r="H201" s="10">
        <v>143.01</v>
      </c>
      <c r="I201" s="10">
        <v>500</v>
      </c>
      <c r="J201" s="10">
        <v>26.75</v>
      </c>
      <c r="K201" s="10">
        <v>500</v>
      </c>
      <c r="L201" s="10"/>
      <c r="M201" s="10">
        <v>500</v>
      </c>
      <c r="N201" s="10">
        <v>500</v>
      </c>
      <c r="O201" s="165"/>
      <c r="P201" s="10">
        <v>500</v>
      </c>
      <c r="Q201" s="165"/>
      <c r="R201" s="10">
        <v>500</v>
      </c>
      <c r="S201" s="165">
        <v>45.23</v>
      </c>
      <c r="T201" s="165"/>
      <c r="U201" s="418">
        <f t="shared" si="21"/>
        <v>500</v>
      </c>
      <c r="V201" s="418"/>
      <c r="W201" s="256">
        <f t="shared" si="22"/>
        <v>500</v>
      </c>
      <c r="X201" s="452">
        <v>58.91</v>
      </c>
      <c r="Y201" s="291" t="s">
        <v>273</v>
      </c>
      <c r="Z201" s="4"/>
      <c r="AA201" s="4"/>
      <c r="AB201" s="4"/>
    </row>
    <row r="202" spans="1:28" ht="15" customHeight="1" x14ac:dyDescent="0.25">
      <c r="A202" s="27">
        <v>198</v>
      </c>
      <c r="B202" s="16">
        <v>41</v>
      </c>
      <c r="C202" s="32">
        <v>637014</v>
      </c>
      <c r="D202" s="33" t="s">
        <v>182</v>
      </c>
      <c r="E202" s="10">
        <v>0</v>
      </c>
      <c r="F202" s="10">
        <v>964</v>
      </c>
      <c r="G202" s="10">
        <v>1000</v>
      </c>
      <c r="H202" s="10">
        <v>830.8</v>
      </c>
      <c r="I202" s="10">
        <v>1000</v>
      </c>
      <c r="J202" s="10">
        <v>361.2</v>
      </c>
      <c r="K202" s="10">
        <v>1000</v>
      </c>
      <c r="L202" s="10"/>
      <c r="M202" s="10">
        <v>1000</v>
      </c>
      <c r="N202" s="10">
        <v>1000</v>
      </c>
      <c r="O202" s="165"/>
      <c r="P202" s="10">
        <v>1000</v>
      </c>
      <c r="Q202" s="165"/>
      <c r="R202" s="10">
        <v>1000</v>
      </c>
      <c r="S202" s="165">
        <v>1018.2</v>
      </c>
      <c r="T202" s="165"/>
      <c r="U202" s="418">
        <f t="shared" si="21"/>
        <v>1000</v>
      </c>
      <c r="V202" s="418"/>
      <c r="W202" s="256">
        <f t="shared" si="22"/>
        <v>1000</v>
      </c>
      <c r="X202" s="452">
        <v>1318.2</v>
      </c>
      <c r="Y202" s="291" t="s">
        <v>273</v>
      </c>
      <c r="Z202" s="4"/>
      <c r="AA202" s="4"/>
      <c r="AB202" s="4"/>
    </row>
    <row r="203" spans="1:28" ht="15" customHeight="1" x14ac:dyDescent="0.25">
      <c r="A203" s="27">
        <v>199</v>
      </c>
      <c r="B203" s="16">
        <v>41</v>
      </c>
      <c r="C203" s="32">
        <v>637016</v>
      </c>
      <c r="D203" s="33" t="s">
        <v>209</v>
      </c>
      <c r="E203" s="10">
        <v>0</v>
      </c>
      <c r="F203" s="10">
        <v>29.05</v>
      </c>
      <c r="G203" s="10">
        <v>280</v>
      </c>
      <c r="H203" s="10">
        <v>64.98</v>
      </c>
      <c r="I203" s="10">
        <v>280</v>
      </c>
      <c r="J203" s="10">
        <v>23.58</v>
      </c>
      <c r="K203" s="10">
        <v>280</v>
      </c>
      <c r="L203" s="10"/>
      <c r="M203" s="10">
        <v>280</v>
      </c>
      <c r="N203" s="10">
        <v>280</v>
      </c>
      <c r="O203" s="165"/>
      <c r="P203" s="10">
        <v>280</v>
      </c>
      <c r="Q203" s="165"/>
      <c r="R203" s="10">
        <v>280</v>
      </c>
      <c r="S203" s="165">
        <v>38.299999999999997</v>
      </c>
      <c r="T203" s="165"/>
      <c r="U203" s="418">
        <f t="shared" si="21"/>
        <v>280</v>
      </c>
      <c r="V203" s="418"/>
      <c r="W203" s="256">
        <f t="shared" si="22"/>
        <v>280</v>
      </c>
      <c r="X203" s="452">
        <v>59.92</v>
      </c>
      <c r="Y203" s="291" t="s">
        <v>273</v>
      </c>
      <c r="Z203" s="4"/>
      <c r="AA203" s="4"/>
      <c r="AB203" s="4"/>
    </row>
    <row r="204" spans="1:28" ht="15" customHeight="1" x14ac:dyDescent="0.25">
      <c r="A204" s="27">
        <v>200</v>
      </c>
      <c r="B204" s="16">
        <v>41</v>
      </c>
      <c r="C204" s="32">
        <v>642013</v>
      </c>
      <c r="D204" s="33" t="s">
        <v>197</v>
      </c>
      <c r="E204" s="10">
        <v>0</v>
      </c>
      <c r="F204" s="10">
        <v>0</v>
      </c>
      <c r="G204" s="10">
        <v>2600</v>
      </c>
      <c r="H204" s="10">
        <v>0</v>
      </c>
      <c r="I204" s="10">
        <v>2600</v>
      </c>
      <c r="J204" s="10">
        <v>0</v>
      </c>
      <c r="K204" s="10">
        <v>2600</v>
      </c>
      <c r="L204" s="10"/>
      <c r="M204" s="10">
        <v>2600</v>
      </c>
      <c r="N204" s="10">
        <v>2600</v>
      </c>
      <c r="O204" s="165"/>
      <c r="P204" s="10">
        <v>2600</v>
      </c>
      <c r="Q204" s="165"/>
      <c r="R204" s="10">
        <v>2600</v>
      </c>
      <c r="S204" s="165">
        <v>0</v>
      </c>
      <c r="T204" s="165"/>
      <c r="U204" s="418">
        <f t="shared" si="21"/>
        <v>2600</v>
      </c>
      <c r="V204" s="418"/>
      <c r="W204" s="256">
        <f t="shared" si="22"/>
        <v>2600</v>
      </c>
      <c r="X204" s="452">
        <v>0</v>
      </c>
      <c r="Y204" s="291" t="s">
        <v>273</v>
      </c>
      <c r="Z204" s="4"/>
      <c r="AA204" s="4"/>
      <c r="AB204" s="4"/>
    </row>
    <row r="205" spans="1:28" ht="15.75" customHeight="1" x14ac:dyDescent="0.25">
      <c r="A205" s="27">
        <v>206</v>
      </c>
      <c r="B205" s="574" t="s">
        <v>281</v>
      </c>
      <c r="C205" s="575"/>
      <c r="D205" s="576"/>
      <c r="E205" s="14">
        <f>SUM(E206:E211)</f>
        <v>6530.2</v>
      </c>
      <c r="F205" s="14">
        <f>SUM(F206:F211)</f>
        <v>7423.9</v>
      </c>
      <c r="G205" s="14">
        <f>SUM(G206:G211)</f>
        <v>11800</v>
      </c>
      <c r="H205" s="14">
        <f>SUM(H206:H211)</f>
        <v>6501.87</v>
      </c>
      <c r="I205" s="14">
        <f>SUM(I206:I211)</f>
        <v>11800</v>
      </c>
      <c r="J205" s="14">
        <f>J206+J207</f>
        <v>36.299999999999997</v>
      </c>
      <c r="K205" s="14">
        <f>SUM(K206:K211)</f>
        <v>10100</v>
      </c>
      <c r="L205" s="14">
        <v>0</v>
      </c>
      <c r="M205" s="14">
        <f>SUM(M206:M211)</f>
        <v>10100</v>
      </c>
      <c r="N205" s="14">
        <f>SUM(N206:N211)</f>
        <v>10100</v>
      </c>
      <c r="O205" s="47">
        <v>0</v>
      </c>
      <c r="P205" s="47">
        <f>SUM(P206:P211)</f>
        <v>10100</v>
      </c>
      <c r="Q205" s="47">
        <v>0</v>
      </c>
      <c r="R205" s="47">
        <f>SUM(R206:R211)</f>
        <v>10100</v>
      </c>
      <c r="S205" s="47">
        <f>SUM(S206:S211)</f>
        <v>6357.36</v>
      </c>
      <c r="T205" s="47"/>
      <c r="U205" s="47">
        <f>SUM(U206:U211)</f>
        <v>10100</v>
      </c>
      <c r="V205" s="47">
        <f>SUM(V206:V211)</f>
        <v>0</v>
      </c>
      <c r="W205" s="47">
        <f>SUM(W206:W211)</f>
        <v>10100</v>
      </c>
      <c r="X205" s="220">
        <f>SUM(X206:X211)</f>
        <v>7605.0599999999995</v>
      </c>
      <c r="Y205" s="364"/>
      <c r="Z205" s="7"/>
      <c r="AA205" s="7"/>
      <c r="AB205" s="7"/>
    </row>
    <row r="206" spans="1:28" ht="15.75" customHeight="1" x14ac:dyDescent="0.25">
      <c r="A206" s="27">
        <v>207</v>
      </c>
      <c r="B206" s="16">
        <v>41</v>
      </c>
      <c r="C206" s="32">
        <v>633006</v>
      </c>
      <c r="D206" s="33" t="s">
        <v>282</v>
      </c>
      <c r="E206" s="10">
        <v>894.6</v>
      </c>
      <c r="F206" s="66">
        <v>853.84</v>
      </c>
      <c r="G206" s="10">
        <v>500</v>
      </c>
      <c r="H206" s="10">
        <v>504.66</v>
      </c>
      <c r="I206" s="10">
        <v>500</v>
      </c>
      <c r="J206" s="10">
        <v>36.299999999999997</v>
      </c>
      <c r="K206" s="10">
        <v>600</v>
      </c>
      <c r="L206" s="10"/>
      <c r="M206" s="10">
        <v>600</v>
      </c>
      <c r="N206" s="10">
        <v>600</v>
      </c>
      <c r="O206" s="165"/>
      <c r="P206" s="10">
        <v>600</v>
      </c>
      <c r="Q206" s="165"/>
      <c r="R206" s="10">
        <v>600</v>
      </c>
      <c r="S206" s="165">
        <v>65.3</v>
      </c>
      <c r="T206" s="165"/>
      <c r="U206" s="165">
        <f t="shared" ref="U206:U211" si="23">R206</f>
        <v>600</v>
      </c>
      <c r="V206" s="165"/>
      <c r="W206" s="165">
        <f t="shared" ref="W206:W211" si="24">U206</f>
        <v>600</v>
      </c>
      <c r="X206" s="452">
        <v>288.8</v>
      </c>
      <c r="Y206" s="291" t="s">
        <v>283</v>
      </c>
      <c r="Z206" s="4"/>
      <c r="AA206" s="4"/>
      <c r="AB206" s="4"/>
    </row>
    <row r="207" spans="1:28" ht="15.75" customHeight="1" x14ac:dyDescent="0.25">
      <c r="A207" s="27">
        <v>208</v>
      </c>
      <c r="B207" s="16">
        <v>41</v>
      </c>
      <c r="C207" s="32">
        <v>633006</v>
      </c>
      <c r="D207" s="33" t="s">
        <v>284</v>
      </c>
      <c r="E207" s="10">
        <v>0</v>
      </c>
      <c r="F207" s="67"/>
      <c r="G207" s="10">
        <v>500</v>
      </c>
      <c r="H207" s="10">
        <v>0</v>
      </c>
      <c r="I207" s="10">
        <v>500</v>
      </c>
      <c r="J207" s="10">
        <v>0</v>
      </c>
      <c r="K207" s="10">
        <v>500</v>
      </c>
      <c r="L207" s="10"/>
      <c r="M207" s="10">
        <v>500</v>
      </c>
      <c r="N207" s="10">
        <v>500</v>
      </c>
      <c r="O207" s="165"/>
      <c r="P207" s="10">
        <v>500</v>
      </c>
      <c r="Q207" s="165"/>
      <c r="R207" s="10">
        <v>500</v>
      </c>
      <c r="S207" s="165">
        <v>0</v>
      </c>
      <c r="T207" s="165"/>
      <c r="U207" s="165">
        <f t="shared" si="23"/>
        <v>500</v>
      </c>
      <c r="V207" s="165"/>
      <c r="W207" s="165">
        <f t="shared" si="24"/>
        <v>500</v>
      </c>
      <c r="X207" s="452">
        <v>0</v>
      </c>
      <c r="Y207" s="291" t="s">
        <v>283</v>
      </c>
      <c r="Z207" s="4"/>
      <c r="AA207" s="4"/>
      <c r="AB207" s="4"/>
    </row>
    <row r="208" spans="1:28" ht="15.75" customHeight="1" x14ac:dyDescent="0.25">
      <c r="A208" s="27">
        <v>210</v>
      </c>
      <c r="B208" s="16">
        <v>41</v>
      </c>
      <c r="C208" s="32">
        <v>637004</v>
      </c>
      <c r="D208" s="33" t="s">
        <v>285</v>
      </c>
      <c r="E208" s="10">
        <v>0</v>
      </c>
      <c r="F208" s="72">
        <v>0</v>
      </c>
      <c r="G208" s="72">
        <v>3000</v>
      </c>
      <c r="H208" s="72">
        <v>0</v>
      </c>
      <c r="I208" s="72">
        <v>3000</v>
      </c>
      <c r="J208" s="72">
        <v>0</v>
      </c>
      <c r="K208" s="72">
        <v>1500</v>
      </c>
      <c r="L208" s="72"/>
      <c r="M208" s="72">
        <v>1500</v>
      </c>
      <c r="N208" s="72">
        <v>1500</v>
      </c>
      <c r="O208" s="39"/>
      <c r="P208" s="72">
        <v>1500</v>
      </c>
      <c r="Q208" s="39"/>
      <c r="R208" s="72">
        <v>1500</v>
      </c>
      <c r="S208" s="39">
        <v>0</v>
      </c>
      <c r="T208" s="39"/>
      <c r="U208" s="165">
        <f t="shared" si="23"/>
        <v>1500</v>
      </c>
      <c r="V208" s="165"/>
      <c r="W208" s="165">
        <f t="shared" si="24"/>
        <v>1500</v>
      </c>
      <c r="X208" s="452"/>
      <c r="Y208" s="291" t="s">
        <v>283</v>
      </c>
      <c r="Z208" s="4"/>
      <c r="AA208" s="4"/>
      <c r="AB208" s="4"/>
    </row>
    <row r="209" spans="1:28" ht="15.75" customHeight="1" x14ac:dyDescent="0.25">
      <c r="A209" s="27">
        <v>211</v>
      </c>
      <c r="B209" s="16">
        <v>41</v>
      </c>
      <c r="C209" s="32">
        <v>633015</v>
      </c>
      <c r="D209" s="33" t="s">
        <v>286</v>
      </c>
      <c r="E209" s="10">
        <v>820.6</v>
      </c>
      <c r="F209" s="10">
        <v>792.6</v>
      </c>
      <c r="G209" s="10">
        <v>1300</v>
      </c>
      <c r="H209" s="10">
        <v>924.63</v>
      </c>
      <c r="I209" s="10">
        <v>1300</v>
      </c>
      <c r="J209" s="10">
        <v>0</v>
      </c>
      <c r="K209" s="10">
        <v>1000</v>
      </c>
      <c r="L209" s="10"/>
      <c r="M209" s="10">
        <v>1000</v>
      </c>
      <c r="N209" s="10">
        <v>1000</v>
      </c>
      <c r="O209" s="165"/>
      <c r="P209" s="10">
        <v>1000</v>
      </c>
      <c r="Q209" s="165"/>
      <c r="R209" s="10">
        <v>1000</v>
      </c>
      <c r="S209" s="165">
        <v>514.6</v>
      </c>
      <c r="T209" s="165"/>
      <c r="U209" s="165">
        <f t="shared" si="23"/>
        <v>1000</v>
      </c>
      <c r="V209" s="165"/>
      <c r="W209" s="165">
        <f t="shared" si="24"/>
        <v>1000</v>
      </c>
      <c r="X209" s="452">
        <v>916.65</v>
      </c>
      <c r="Y209" s="291" t="s">
        <v>283</v>
      </c>
      <c r="Z209" s="4"/>
      <c r="AA209" s="4"/>
      <c r="AB209" s="4"/>
    </row>
    <row r="210" spans="1:28" ht="15.75" customHeight="1" x14ac:dyDescent="0.25">
      <c r="A210" s="27">
        <v>212</v>
      </c>
      <c r="B210" s="16">
        <v>41</v>
      </c>
      <c r="C210" s="32">
        <v>635</v>
      </c>
      <c r="D210" s="33" t="s">
        <v>287</v>
      </c>
      <c r="E210" s="10">
        <v>0</v>
      </c>
      <c r="F210" s="10">
        <v>0</v>
      </c>
      <c r="G210" s="10">
        <v>500</v>
      </c>
      <c r="H210" s="10">
        <v>94.95</v>
      </c>
      <c r="I210" s="10">
        <v>500</v>
      </c>
      <c r="J210" s="10">
        <v>0</v>
      </c>
      <c r="K210" s="10">
        <v>500</v>
      </c>
      <c r="L210" s="10"/>
      <c r="M210" s="10">
        <v>500</v>
      </c>
      <c r="N210" s="10">
        <v>500</v>
      </c>
      <c r="O210" s="165"/>
      <c r="P210" s="10">
        <v>500</v>
      </c>
      <c r="Q210" s="165"/>
      <c r="R210" s="10">
        <v>500</v>
      </c>
      <c r="S210" s="165">
        <v>0</v>
      </c>
      <c r="T210" s="165"/>
      <c r="U210" s="165">
        <f t="shared" si="23"/>
        <v>500</v>
      </c>
      <c r="V210" s="165"/>
      <c r="W210" s="165">
        <f t="shared" si="24"/>
        <v>500</v>
      </c>
      <c r="X210" s="452">
        <v>622.15</v>
      </c>
      <c r="Y210" s="291" t="s">
        <v>283</v>
      </c>
      <c r="Z210" s="4"/>
      <c r="AA210" s="4"/>
      <c r="AB210" s="4"/>
    </row>
    <row r="211" spans="1:28" ht="15.75" customHeight="1" x14ac:dyDescent="0.25">
      <c r="A211" s="27">
        <v>213</v>
      </c>
      <c r="B211" s="16">
        <v>41</v>
      </c>
      <c r="C211" s="32">
        <v>637004</v>
      </c>
      <c r="D211" s="33" t="s">
        <v>288</v>
      </c>
      <c r="E211" s="10">
        <v>4815</v>
      </c>
      <c r="F211" s="10">
        <v>5777.46</v>
      </c>
      <c r="G211" s="10">
        <v>6000</v>
      </c>
      <c r="H211" s="10">
        <v>4977.63</v>
      </c>
      <c r="I211" s="10">
        <v>6000</v>
      </c>
      <c r="J211" s="132">
        <v>0</v>
      </c>
      <c r="K211" s="132">
        <v>6000</v>
      </c>
      <c r="L211" s="10"/>
      <c r="M211" s="10">
        <f>K211</f>
        <v>6000</v>
      </c>
      <c r="N211" s="132">
        <v>6000</v>
      </c>
      <c r="O211" s="261"/>
      <c r="P211" s="10">
        <f>N211</f>
        <v>6000</v>
      </c>
      <c r="Q211" s="165"/>
      <c r="R211" s="10">
        <f>P211</f>
        <v>6000</v>
      </c>
      <c r="S211" s="165">
        <v>5777.46</v>
      </c>
      <c r="T211" s="165"/>
      <c r="U211" s="165">
        <f t="shared" si="23"/>
        <v>6000</v>
      </c>
      <c r="V211" s="165"/>
      <c r="W211" s="165">
        <f t="shared" si="24"/>
        <v>6000</v>
      </c>
      <c r="X211" s="452">
        <v>5777.46</v>
      </c>
      <c r="Y211" s="291" t="s">
        <v>178</v>
      </c>
      <c r="Z211" s="4"/>
      <c r="AA211" s="4"/>
      <c r="AB211" s="4"/>
    </row>
    <row r="212" spans="1:28" ht="29.25" customHeight="1" x14ac:dyDescent="0.25">
      <c r="A212" s="27">
        <v>214</v>
      </c>
      <c r="B212" s="574" t="s">
        <v>289</v>
      </c>
      <c r="C212" s="575"/>
      <c r="D212" s="576"/>
      <c r="E212" s="14">
        <f>SUM(E213:E232)</f>
        <v>104433.91</v>
      </c>
      <c r="F212" s="14">
        <f>SUM(F213:F232)</f>
        <v>91056.840000000011</v>
      </c>
      <c r="G212" s="14">
        <f>SUM(G213:G232)</f>
        <v>0</v>
      </c>
      <c r="H212" s="14">
        <f>SUM(H213:H232)</f>
        <v>42874.25</v>
      </c>
      <c r="I212" s="14">
        <f>SUM(I213:I232)</f>
        <v>0</v>
      </c>
      <c r="J212" s="14">
        <f>J214+J215+J216+J217+J218+J219+J221+J222+J223+J224+J225+J226+J228+J230+J231+J232</f>
        <v>8674.7999999999993</v>
      </c>
      <c r="K212" s="14">
        <v>0</v>
      </c>
      <c r="L212" s="47">
        <v>0</v>
      </c>
      <c r="M212" s="47">
        <f>K212</f>
        <v>0</v>
      </c>
      <c r="N212" s="47" t="e">
        <f>#REF!</f>
        <v>#REF!</v>
      </c>
      <c r="O212" s="47">
        <v>0</v>
      </c>
      <c r="P212" s="47">
        <v>0</v>
      </c>
      <c r="Q212" s="47">
        <f>Q215+Q216+Q223+Q224+Q226+Q227</f>
        <v>0</v>
      </c>
      <c r="R212" s="47">
        <f>R215+R216+R223+R224+R226+R227</f>
        <v>0</v>
      </c>
      <c r="S212" s="47">
        <f>S214+S215+S219+S221+S222+S226+S227+S228+S229+S230+S231+S232</f>
        <v>16124.64</v>
      </c>
      <c r="T212" s="47"/>
      <c r="U212" s="47">
        <v>0</v>
      </c>
      <c r="V212" s="47">
        <f>SUM(V213:V232)</f>
        <v>0</v>
      </c>
      <c r="W212" s="47">
        <f>V212</f>
        <v>0</v>
      </c>
      <c r="X212" s="220">
        <f>SUM(X214:X232)</f>
        <v>24215.4</v>
      </c>
      <c r="Y212" s="364"/>
      <c r="Z212" s="7"/>
      <c r="AA212" s="7"/>
      <c r="AB212" s="7"/>
    </row>
    <row r="213" spans="1:28" ht="15" customHeight="1" x14ac:dyDescent="0.25">
      <c r="A213" s="27">
        <v>215</v>
      </c>
      <c r="B213" s="427" t="s">
        <v>290</v>
      </c>
      <c r="C213" s="428"/>
      <c r="D213" s="428"/>
      <c r="E213" s="428"/>
      <c r="F213" s="428"/>
      <c r="G213" s="428"/>
      <c r="H213" s="428"/>
      <c r="I213" s="428"/>
      <c r="J213" s="428"/>
      <c r="K213" s="428"/>
      <c r="L213" s="428"/>
      <c r="M213" s="428"/>
      <c r="N213" s="428"/>
      <c r="O213" s="428"/>
      <c r="P213" s="428"/>
      <c r="Q213" s="428"/>
      <c r="R213" s="428"/>
      <c r="S213" s="428"/>
      <c r="T213" s="428"/>
      <c r="U213" s="429"/>
      <c r="V213" s="430"/>
      <c r="W213" s="428"/>
      <c r="X213" s="226"/>
      <c r="Y213" s="291" t="s">
        <v>291</v>
      </c>
      <c r="Z213" s="4"/>
      <c r="AA213" s="4"/>
      <c r="AB213" s="4"/>
    </row>
    <row r="214" spans="1:28" ht="15" customHeight="1" x14ac:dyDescent="0.25">
      <c r="A214" s="27">
        <v>216</v>
      </c>
      <c r="B214" s="68">
        <v>41</v>
      </c>
      <c r="C214" s="52">
        <v>611</v>
      </c>
      <c r="D214" s="52" t="s">
        <v>292</v>
      </c>
      <c r="E214" s="10">
        <v>37269.39</v>
      </c>
      <c r="F214" s="72">
        <v>17851.919999999998</v>
      </c>
      <c r="G214" s="72">
        <v>0</v>
      </c>
      <c r="H214" s="72">
        <v>6824.37</v>
      </c>
      <c r="I214" s="72">
        <v>0</v>
      </c>
      <c r="J214" s="72">
        <v>1210.78</v>
      </c>
      <c r="K214" s="72"/>
      <c r="L214" s="165"/>
      <c r="M214" s="72">
        <v>0</v>
      </c>
      <c r="N214" s="40"/>
      <c r="O214" s="165"/>
      <c r="P214" s="72">
        <v>0</v>
      </c>
      <c r="Q214" s="39"/>
      <c r="R214" s="39"/>
      <c r="S214" s="39">
        <v>825.58</v>
      </c>
      <c r="T214" s="39"/>
      <c r="U214" s="39">
        <v>0</v>
      </c>
      <c r="V214" s="39" t="s">
        <v>73</v>
      </c>
      <c r="W214" s="39">
        <v>0</v>
      </c>
      <c r="X214" s="451">
        <v>825.58</v>
      </c>
      <c r="Y214" s="291" t="s">
        <v>291</v>
      </c>
      <c r="Z214" s="4"/>
      <c r="AA214" s="4"/>
      <c r="AB214" s="4"/>
    </row>
    <row r="215" spans="1:28" ht="15" customHeight="1" x14ac:dyDescent="0.25">
      <c r="A215" s="27">
        <v>217</v>
      </c>
      <c r="B215" s="68">
        <v>41</v>
      </c>
      <c r="C215" s="48">
        <v>62</v>
      </c>
      <c r="D215" s="33" t="s">
        <v>293</v>
      </c>
      <c r="E215" s="10">
        <v>12443.05</v>
      </c>
      <c r="F215" s="72">
        <v>6542.49</v>
      </c>
      <c r="G215" s="72">
        <v>0</v>
      </c>
      <c r="H215" s="72">
        <v>2424.94</v>
      </c>
      <c r="I215" s="72">
        <v>0</v>
      </c>
      <c r="J215" s="127">
        <v>439.98</v>
      </c>
      <c r="K215" s="127"/>
      <c r="L215" s="72"/>
      <c r="M215" s="72">
        <v>0</v>
      </c>
      <c r="N215" s="72">
        <v>3020</v>
      </c>
      <c r="O215" s="39"/>
      <c r="P215" s="72">
        <v>0</v>
      </c>
      <c r="Q215" s="39"/>
      <c r="R215" s="39">
        <v>0</v>
      </c>
      <c r="S215" s="39">
        <v>439.98</v>
      </c>
      <c r="T215" s="39"/>
      <c r="U215" s="39">
        <f>R215</f>
        <v>0</v>
      </c>
      <c r="V215" s="39">
        <v>0</v>
      </c>
      <c r="W215" s="39">
        <f>V215</f>
        <v>0</v>
      </c>
      <c r="X215" s="451">
        <v>439.98</v>
      </c>
      <c r="Y215" s="291" t="s">
        <v>291</v>
      </c>
      <c r="Z215" s="4"/>
      <c r="AA215" s="4"/>
      <c r="AB215" s="4"/>
    </row>
    <row r="216" spans="1:28" ht="15" customHeight="1" x14ac:dyDescent="0.25">
      <c r="A216" s="27">
        <v>218</v>
      </c>
      <c r="B216" s="18">
        <v>111</v>
      </c>
      <c r="C216" s="48">
        <v>611</v>
      </c>
      <c r="D216" s="33" t="s">
        <v>294</v>
      </c>
      <c r="E216" s="10">
        <v>7340.32</v>
      </c>
      <c r="F216" s="72">
        <v>19209.5</v>
      </c>
      <c r="G216" s="72">
        <v>0</v>
      </c>
      <c r="H216" s="72">
        <v>0</v>
      </c>
      <c r="I216" s="72">
        <v>0</v>
      </c>
      <c r="J216" s="127">
        <v>0</v>
      </c>
      <c r="K216" s="127"/>
      <c r="L216" s="72"/>
      <c r="M216" s="72">
        <v>0</v>
      </c>
      <c r="N216" s="72">
        <v>23585</v>
      </c>
      <c r="O216" s="39"/>
      <c r="P216" s="72">
        <v>0</v>
      </c>
      <c r="Q216" s="39"/>
      <c r="R216" s="39">
        <v>0</v>
      </c>
      <c r="S216" s="39"/>
      <c r="T216" s="39"/>
      <c r="U216" s="39">
        <f>R216</f>
        <v>0</v>
      </c>
      <c r="V216" s="39">
        <v>0</v>
      </c>
      <c r="W216" s="39">
        <f t="shared" ref="W216:W232" si="25">V216</f>
        <v>0</v>
      </c>
      <c r="X216" s="451"/>
      <c r="Y216" s="291" t="s">
        <v>291</v>
      </c>
      <c r="Z216" s="4"/>
      <c r="AA216" s="4"/>
      <c r="AB216" s="4"/>
    </row>
    <row r="217" spans="1:28" ht="15" customHeight="1" x14ac:dyDescent="0.25">
      <c r="A217" s="27">
        <v>219</v>
      </c>
      <c r="B217" s="18">
        <v>111</v>
      </c>
      <c r="C217" s="48" t="s">
        <v>295</v>
      </c>
      <c r="D217" s="33" t="s">
        <v>216</v>
      </c>
      <c r="E217" s="10">
        <v>2612.4299999999998</v>
      </c>
      <c r="F217" s="72">
        <v>6450.14</v>
      </c>
      <c r="G217" s="72">
        <v>0</v>
      </c>
      <c r="H217" s="72">
        <v>0</v>
      </c>
      <c r="I217" s="72">
        <v>0</v>
      </c>
      <c r="J217" s="72">
        <v>0</v>
      </c>
      <c r="K217" s="72"/>
      <c r="L217" s="39"/>
      <c r="M217" s="72">
        <v>0</v>
      </c>
      <c r="N217" s="39"/>
      <c r="O217" s="39"/>
      <c r="P217" s="72">
        <v>0</v>
      </c>
      <c r="Q217" s="39"/>
      <c r="R217" s="39"/>
      <c r="S217" s="39"/>
      <c r="T217" s="39"/>
      <c r="U217" s="39">
        <f>R217</f>
        <v>0</v>
      </c>
      <c r="V217" s="39"/>
      <c r="W217" s="39">
        <f t="shared" si="25"/>
        <v>0</v>
      </c>
      <c r="X217" s="451"/>
      <c r="Y217" s="291" t="s">
        <v>291</v>
      </c>
      <c r="Z217" s="4"/>
      <c r="AA217" s="4"/>
      <c r="AB217" s="4"/>
    </row>
    <row r="218" spans="1:28" ht="15" customHeight="1" x14ac:dyDescent="0.25">
      <c r="A218" s="27">
        <v>220</v>
      </c>
      <c r="B218" s="18">
        <v>41</v>
      </c>
      <c r="C218" s="48">
        <v>637006</v>
      </c>
      <c r="D218" s="33" t="s">
        <v>180</v>
      </c>
      <c r="E218" s="10">
        <v>129</v>
      </c>
      <c r="F218" s="72">
        <v>0</v>
      </c>
      <c r="G218" s="72">
        <v>0</v>
      </c>
      <c r="H218" s="72"/>
      <c r="I218" s="72">
        <v>0</v>
      </c>
      <c r="J218" s="72">
        <v>0</v>
      </c>
      <c r="K218" s="72"/>
      <c r="L218" s="39"/>
      <c r="M218" s="72">
        <v>0</v>
      </c>
      <c r="N218" s="39"/>
      <c r="O218" s="39"/>
      <c r="P218" s="72">
        <v>0</v>
      </c>
      <c r="Q218" s="39"/>
      <c r="R218" s="39"/>
      <c r="S218" s="39"/>
      <c r="T218" s="39"/>
      <c r="U218" s="39">
        <f>R218</f>
        <v>0</v>
      </c>
      <c r="V218" s="39"/>
      <c r="W218" s="39">
        <f t="shared" si="25"/>
        <v>0</v>
      </c>
      <c r="X218" s="451"/>
      <c r="Y218" s="291" t="s">
        <v>291</v>
      </c>
      <c r="Z218" s="4"/>
      <c r="AA218" s="4"/>
      <c r="AB218" s="4"/>
    </row>
    <row r="219" spans="1:28" ht="15" customHeight="1" x14ac:dyDescent="0.25">
      <c r="A219" s="27">
        <v>221</v>
      </c>
      <c r="B219" s="18">
        <v>41</v>
      </c>
      <c r="C219" s="48">
        <v>637014</v>
      </c>
      <c r="D219" s="33" t="s">
        <v>182</v>
      </c>
      <c r="E219" s="10">
        <v>5760</v>
      </c>
      <c r="F219" s="72">
        <v>2800</v>
      </c>
      <c r="G219" s="72">
        <v>0</v>
      </c>
      <c r="H219" s="72"/>
      <c r="I219" s="72">
        <v>0</v>
      </c>
      <c r="J219" s="72">
        <v>462</v>
      </c>
      <c r="K219" s="72"/>
      <c r="L219" s="39"/>
      <c r="M219" s="39">
        <v>0</v>
      </c>
      <c r="N219" s="39"/>
      <c r="O219" s="39"/>
      <c r="P219" s="39">
        <v>0</v>
      </c>
      <c r="Q219" s="39"/>
      <c r="R219" s="39"/>
      <c r="S219" s="39">
        <v>1094.4000000000001</v>
      </c>
      <c r="T219" s="39"/>
      <c r="U219" s="39">
        <f>R219</f>
        <v>0</v>
      </c>
      <c r="V219" s="39"/>
      <c r="W219" s="39">
        <f t="shared" si="25"/>
        <v>0</v>
      </c>
      <c r="X219" s="451">
        <v>1724.4</v>
      </c>
      <c r="Y219" s="291" t="s">
        <v>291</v>
      </c>
      <c r="Z219" s="4"/>
      <c r="AA219" s="4"/>
      <c r="AB219" s="4"/>
    </row>
    <row r="220" spans="1:28" ht="15" customHeight="1" x14ac:dyDescent="0.25">
      <c r="A220" s="27">
        <v>222</v>
      </c>
      <c r="B220" s="427" t="s">
        <v>296</v>
      </c>
      <c r="C220" s="428"/>
      <c r="D220" s="428"/>
      <c r="E220" s="428"/>
      <c r="F220" s="428"/>
      <c r="G220" s="428"/>
      <c r="H220" s="428"/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  <c r="S220" s="428"/>
      <c r="T220" s="428"/>
      <c r="U220" s="429"/>
      <c r="V220" s="430"/>
      <c r="W220" s="39">
        <f t="shared" si="25"/>
        <v>0</v>
      </c>
      <c r="X220" s="451"/>
      <c r="Y220" s="291" t="s">
        <v>291</v>
      </c>
      <c r="Z220" s="4"/>
      <c r="AA220" s="4"/>
      <c r="AB220" s="4"/>
    </row>
    <row r="221" spans="1:28" ht="15" customHeight="1" x14ac:dyDescent="0.25">
      <c r="A221" s="27">
        <v>223</v>
      </c>
      <c r="B221" s="68">
        <v>41</v>
      </c>
      <c r="C221" s="52">
        <v>611</v>
      </c>
      <c r="D221" s="52" t="s">
        <v>292</v>
      </c>
      <c r="E221" s="10">
        <v>9954.7000000000007</v>
      </c>
      <c r="F221" s="72">
        <v>425.8</v>
      </c>
      <c r="G221" s="72">
        <v>0</v>
      </c>
      <c r="H221" s="72">
        <v>17379.060000000001</v>
      </c>
      <c r="I221" s="72">
        <v>0</v>
      </c>
      <c r="J221" s="72">
        <v>5019.03</v>
      </c>
      <c r="K221" s="72"/>
      <c r="L221" s="39"/>
      <c r="M221" s="72">
        <v>0</v>
      </c>
      <c r="N221" s="39"/>
      <c r="O221" s="39"/>
      <c r="P221" s="72">
        <v>0</v>
      </c>
      <c r="Q221" s="39"/>
      <c r="R221" s="39"/>
      <c r="S221" s="39">
        <v>8804</v>
      </c>
      <c r="T221" s="39"/>
      <c r="U221" s="39">
        <f t="shared" ref="U221:U232" si="26">R221</f>
        <v>0</v>
      </c>
      <c r="V221" s="39"/>
      <c r="W221" s="39">
        <f t="shared" si="25"/>
        <v>0</v>
      </c>
      <c r="X221" s="451">
        <v>13603.17</v>
      </c>
      <c r="Y221" s="291" t="s">
        <v>291</v>
      </c>
      <c r="Z221" s="4"/>
      <c r="AA221" s="4"/>
      <c r="AB221" s="4"/>
    </row>
    <row r="222" spans="1:28" ht="15" customHeight="1" x14ac:dyDescent="0.25">
      <c r="A222" s="27">
        <v>224</v>
      </c>
      <c r="B222" s="68">
        <v>41</v>
      </c>
      <c r="C222" s="48">
        <v>62</v>
      </c>
      <c r="D222" s="33" t="s">
        <v>216</v>
      </c>
      <c r="E222" s="10">
        <v>3459.24</v>
      </c>
      <c r="F222" s="72">
        <v>4676.8599999999997</v>
      </c>
      <c r="G222" s="72">
        <v>0</v>
      </c>
      <c r="H222" s="72">
        <v>5967.35</v>
      </c>
      <c r="I222" s="72">
        <v>0</v>
      </c>
      <c r="J222" s="72">
        <v>1487.76</v>
      </c>
      <c r="K222" s="72"/>
      <c r="L222" s="39"/>
      <c r="M222" s="72">
        <v>0</v>
      </c>
      <c r="N222" s="39"/>
      <c r="O222" s="39"/>
      <c r="P222" s="72">
        <v>0</v>
      </c>
      <c r="Q222" s="39"/>
      <c r="R222" s="39"/>
      <c r="S222" s="39">
        <v>3151.28</v>
      </c>
      <c r="T222" s="39"/>
      <c r="U222" s="39">
        <f t="shared" si="26"/>
        <v>0</v>
      </c>
      <c r="V222" s="39"/>
      <c r="W222" s="39">
        <f t="shared" si="25"/>
        <v>0</v>
      </c>
      <c r="X222" s="451">
        <v>4804.82</v>
      </c>
      <c r="Y222" s="291" t="s">
        <v>291</v>
      </c>
      <c r="Z222" s="4"/>
      <c r="AA222" s="4"/>
      <c r="AB222" s="4"/>
    </row>
    <row r="223" spans="1:28" ht="15" customHeight="1" x14ac:dyDescent="0.25">
      <c r="A223" s="27">
        <v>225</v>
      </c>
      <c r="B223" s="18">
        <v>111</v>
      </c>
      <c r="C223" s="48">
        <v>611</v>
      </c>
      <c r="D223" s="33" t="s">
        <v>292</v>
      </c>
      <c r="E223" s="10">
        <v>6892.83</v>
      </c>
      <c r="F223" s="72">
        <v>20218.57</v>
      </c>
      <c r="G223" s="72">
        <v>0</v>
      </c>
      <c r="H223" s="72">
        <v>0</v>
      </c>
      <c r="I223" s="72">
        <v>0</v>
      </c>
      <c r="J223" s="127">
        <v>0</v>
      </c>
      <c r="K223" s="127"/>
      <c r="L223" s="72"/>
      <c r="M223" s="72">
        <v>0</v>
      </c>
      <c r="N223" s="72">
        <v>10635</v>
      </c>
      <c r="O223" s="39"/>
      <c r="P223" s="72">
        <v>0</v>
      </c>
      <c r="Q223" s="39"/>
      <c r="R223" s="39">
        <v>0</v>
      </c>
      <c r="S223" s="39"/>
      <c r="T223" s="39"/>
      <c r="U223" s="39">
        <f t="shared" si="26"/>
        <v>0</v>
      </c>
      <c r="V223" s="39">
        <v>0</v>
      </c>
      <c r="W223" s="39">
        <f t="shared" si="25"/>
        <v>0</v>
      </c>
      <c r="X223" s="451"/>
      <c r="Y223" s="291" t="s">
        <v>291</v>
      </c>
      <c r="Z223" s="4"/>
      <c r="AA223" s="4"/>
      <c r="AB223" s="4"/>
    </row>
    <row r="224" spans="1:28" ht="15" customHeight="1" x14ac:dyDescent="0.25">
      <c r="A224" s="27">
        <v>226</v>
      </c>
      <c r="B224" s="18">
        <v>111</v>
      </c>
      <c r="C224" s="48" t="s">
        <v>295</v>
      </c>
      <c r="D224" s="33" t="s">
        <v>216</v>
      </c>
      <c r="E224" s="10">
        <v>2432.8200000000002</v>
      </c>
      <c r="F224" s="72">
        <v>2290.85</v>
      </c>
      <c r="G224" s="72">
        <v>0</v>
      </c>
      <c r="H224" s="72">
        <v>0</v>
      </c>
      <c r="I224" s="72">
        <v>0</v>
      </c>
      <c r="J224" s="127">
        <v>0</v>
      </c>
      <c r="K224" s="127"/>
      <c r="L224" s="72"/>
      <c r="M224" s="72">
        <v>0</v>
      </c>
      <c r="N224" s="72">
        <v>5780</v>
      </c>
      <c r="O224" s="39"/>
      <c r="P224" s="72">
        <v>0</v>
      </c>
      <c r="Q224" s="39"/>
      <c r="R224" s="39">
        <v>0</v>
      </c>
      <c r="S224" s="39"/>
      <c r="T224" s="39"/>
      <c r="U224" s="39">
        <f t="shared" si="26"/>
        <v>0</v>
      </c>
      <c r="V224" s="39">
        <v>0</v>
      </c>
      <c r="W224" s="39">
        <f t="shared" si="25"/>
        <v>0</v>
      </c>
      <c r="X224" s="451"/>
      <c r="Y224" s="291" t="s">
        <v>291</v>
      </c>
      <c r="Z224" s="4"/>
      <c r="AA224" s="4"/>
      <c r="AB224" s="4"/>
    </row>
    <row r="225" spans="1:29" ht="15" customHeight="1" x14ac:dyDescent="0.25">
      <c r="A225" s="27">
        <v>227</v>
      </c>
      <c r="B225" s="18">
        <v>111</v>
      </c>
      <c r="C225" s="48">
        <v>633004</v>
      </c>
      <c r="D225" s="33" t="s">
        <v>297</v>
      </c>
      <c r="E225" s="10">
        <v>1129.9100000000001</v>
      </c>
      <c r="F225" s="72">
        <v>2729.57</v>
      </c>
      <c r="G225" s="72">
        <v>0</v>
      </c>
      <c r="H225" s="72"/>
      <c r="I225" s="72">
        <v>0</v>
      </c>
      <c r="J225" s="72">
        <v>0</v>
      </c>
      <c r="K225" s="72"/>
      <c r="L225" s="72"/>
      <c r="M225" s="72">
        <v>0</v>
      </c>
      <c r="N225" s="72"/>
      <c r="O225" s="39"/>
      <c r="P225" s="72">
        <v>0</v>
      </c>
      <c r="Q225" s="39"/>
      <c r="R225" s="39"/>
      <c r="S225" s="39"/>
      <c r="T225" s="39"/>
      <c r="U225" s="39">
        <f t="shared" si="26"/>
        <v>0</v>
      </c>
      <c r="V225" s="39"/>
      <c r="W225" s="39">
        <f t="shared" si="25"/>
        <v>0</v>
      </c>
      <c r="X225" s="451">
        <v>316.85000000000002</v>
      </c>
      <c r="Y225" s="291" t="s">
        <v>291</v>
      </c>
      <c r="Z225" s="4"/>
      <c r="AA225" s="4"/>
      <c r="AB225" s="4"/>
    </row>
    <row r="226" spans="1:29" ht="15" customHeight="1" x14ac:dyDescent="0.25">
      <c r="A226" s="27">
        <v>228</v>
      </c>
      <c r="B226" s="18">
        <v>111</v>
      </c>
      <c r="C226" s="48">
        <v>633006</v>
      </c>
      <c r="D226" s="33" t="s">
        <v>225</v>
      </c>
      <c r="E226" s="10">
        <v>8587.75</v>
      </c>
      <c r="F226" s="72">
        <v>3074.14</v>
      </c>
      <c r="G226" s="534">
        <v>0</v>
      </c>
      <c r="H226" s="534">
        <v>5180.78</v>
      </c>
      <c r="I226" s="534">
        <v>0</v>
      </c>
      <c r="J226" s="127">
        <v>0</v>
      </c>
      <c r="K226" s="127"/>
      <c r="L226" s="72"/>
      <c r="M226" s="34">
        <v>0</v>
      </c>
      <c r="N226" s="72">
        <v>7000</v>
      </c>
      <c r="O226" s="39"/>
      <c r="P226" s="34">
        <v>0</v>
      </c>
      <c r="Q226" s="319"/>
      <c r="R226" s="319">
        <v>0</v>
      </c>
      <c r="S226" s="319">
        <v>1144.49</v>
      </c>
      <c r="T226" s="319"/>
      <c r="U226" s="39">
        <f t="shared" si="26"/>
        <v>0</v>
      </c>
      <c r="V226" s="39">
        <v>0</v>
      </c>
      <c r="W226" s="39">
        <f t="shared" si="25"/>
        <v>0</v>
      </c>
      <c r="X226" s="451">
        <v>1144.49</v>
      </c>
      <c r="Y226" s="291" t="s">
        <v>291</v>
      </c>
      <c r="Z226" s="4"/>
      <c r="AA226" s="4"/>
      <c r="AB226" s="4"/>
    </row>
    <row r="227" spans="1:29" ht="15" customHeight="1" x14ac:dyDescent="0.25">
      <c r="A227" s="27">
        <v>229</v>
      </c>
      <c r="B227" s="18">
        <v>111</v>
      </c>
      <c r="C227" s="48">
        <v>633010</v>
      </c>
      <c r="D227" s="33" t="s">
        <v>298</v>
      </c>
      <c r="E227" s="10">
        <v>3374.48</v>
      </c>
      <c r="F227" s="72">
        <v>2813.63</v>
      </c>
      <c r="G227" s="535"/>
      <c r="H227" s="535"/>
      <c r="I227" s="535"/>
      <c r="J227" s="127">
        <v>0</v>
      </c>
      <c r="K227" s="127"/>
      <c r="L227" s="72"/>
      <c r="M227" s="13">
        <v>0</v>
      </c>
      <c r="N227" s="72">
        <v>3000</v>
      </c>
      <c r="O227" s="39"/>
      <c r="P227" s="13">
        <v>0</v>
      </c>
      <c r="Q227" s="272"/>
      <c r="R227" s="272">
        <v>0</v>
      </c>
      <c r="S227" s="272">
        <v>0</v>
      </c>
      <c r="T227" s="272"/>
      <c r="U227" s="39">
        <f t="shared" si="26"/>
        <v>0</v>
      </c>
      <c r="V227" s="39"/>
      <c r="W227" s="39">
        <f t="shared" si="25"/>
        <v>0</v>
      </c>
      <c r="X227" s="451"/>
      <c r="Y227" s="291" t="s">
        <v>291</v>
      </c>
      <c r="Z227" s="4"/>
      <c r="AA227" s="4"/>
      <c r="AB227" s="4"/>
    </row>
    <row r="228" spans="1:29" ht="15" customHeight="1" x14ac:dyDescent="0.25">
      <c r="A228" s="27">
        <v>230</v>
      </c>
      <c r="B228" s="18">
        <v>41</v>
      </c>
      <c r="C228" s="48">
        <v>633010</v>
      </c>
      <c r="D228" s="33" t="s">
        <v>137</v>
      </c>
      <c r="E228" s="10">
        <v>704.07</v>
      </c>
      <c r="F228" s="72">
        <v>0</v>
      </c>
      <c r="G228" s="72">
        <v>0</v>
      </c>
      <c r="H228" s="72">
        <v>2382.67</v>
      </c>
      <c r="I228" s="72">
        <v>0</v>
      </c>
      <c r="J228" s="72">
        <v>0</v>
      </c>
      <c r="K228" s="72"/>
      <c r="L228" s="39"/>
      <c r="M228" s="72">
        <v>0</v>
      </c>
      <c r="N228" s="39"/>
      <c r="O228" s="39"/>
      <c r="P228" s="72">
        <v>0</v>
      </c>
      <c r="Q228" s="39"/>
      <c r="R228" s="39"/>
      <c r="S228" s="39">
        <v>506.53</v>
      </c>
      <c r="T228" s="39"/>
      <c r="U228" s="39">
        <f t="shared" si="26"/>
        <v>0</v>
      </c>
      <c r="V228" s="39">
        <v>0</v>
      </c>
      <c r="W228" s="39">
        <f t="shared" si="25"/>
        <v>0</v>
      </c>
      <c r="X228" s="451">
        <v>1037.06</v>
      </c>
      <c r="Y228" s="291" t="s">
        <v>291</v>
      </c>
      <c r="Z228" s="4"/>
      <c r="AA228" s="4"/>
      <c r="AB228" s="4"/>
    </row>
    <row r="229" spans="1:29" s="365" customFormat="1" ht="15" customHeight="1" x14ac:dyDescent="0.25">
      <c r="A229" s="27"/>
      <c r="B229" s="18">
        <v>41</v>
      </c>
      <c r="C229" s="48">
        <v>633011</v>
      </c>
      <c r="D229" s="33" t="s">
        <v>613</v>
      </c>
      <c r="E229" s="10"/>
      <c r="F229" s="72"/>
      <c r="G229" s="72"/>
      <c r="H229" s="72">
        <v>0</v>
      </c>
      <c r="I229" s="72"/>
      <c r="J229" s="72">
        <v>0</v>
      </c>
      <c r="K229" s="72"/>
      <c r="L229" s="39"/>
      <c r="M229" s="72">
        <v>0</v>
      </c>
      <c r="N229" s="39"/>
      <c r="O229" s="39"/>
      <c r="P229" s="72">
        <v>0</v>
      </c>
      <c r="Q229" s="39"/>
      <c r="R229" s="39">
        <v>0</v>
      </c>
      <c r="S229" s="39">
        <v>12.06</v>
      </c>
      <c r="T229" s="39"/>
      <c r="U229" s="39">
        <f t="shared" si="26"/>
        <v>0</v>
      </c>
      <c r="V229" s="39"/>
      <c r="W229" s="39">
        <f t="shared" si="25"/>
        <v>0</v>
      </c>
      <c r="X229" s="451">
        <v>28.14</v>
      </c>
      <c r="Y229" s="291"/>
      <c r="Z229" s="4"/>
      <c r="AA229" s="4"/>
      <c r="AB229" s="4"/>
    </row>
    <row r="230" spans="1:29" ht="15" customHeight="1" x14ac:dyDescent="0.25">
      <c r="A230" s="27">
        <v>231</v>
      </c>
      <c r="B230" s="18">
        <v>41</v>
      </c>
      <c r="C230" s="48">
        <v>637014</v>
      </c>
      <c r="D230" s="33" t="s">
        <v>182</v>
      </c>
      <c r="E230" s="10">
        <v>1038.98</v>
      </c>
      <c r="F230" s="72">
        <v>0</v>
      </c>
      <c r="G230" s="72">
        <v>0</v>
      </c>
      <c r="H230" s="72">
        <v>2093.8000000000002</v>
      </c>
      <c r="I230" s="72">
        <v>0</v>
      </c>
      <c r="J230" s="72">
        <v>0</v>
      </c>
      <c r="K230" s="72"/>
      <c r="L230" s="39"/>
      <c r="M230" s="72">
        <v>0</v>
      </c>
      <c r="N230" s="39"/>
      <c r="O230" s="39"/>
      <c r="P230" s="72">
        <v>0</v>
      </c>
      <c r="Q230" s="39"/>
      <c r="R230" s="39"/>
      <c r="S230" s="39">
        <v>0</v>
      </c>
      <c r="T230" s="39"/>
      <c r="U230" s="39">
        <f t="shared" si="26"/>
        <v>0</v>
      </c>
      <c r="V230" s="39"/>
      <c r="W230" s="39">
        <f t="shared" si="25"/>
        <v>0</v>
      </c>
      <c r="X230" s="451"/>
      <c r="Y230" s="291" t="s">
        <v>291</v>
      </c>
      <c r="Z230" s="4"/>
      <c r="AA230" s="4"/>
      <c r="AB230" s="4"/>
    </row>
    <row r="231" spans="1:29" ht="15" customHeight="1" x14ac:dyDescent="0.25">
      <c r="A231" s="27">
        <v>232</v>
      </c>
      <c r="B231" s="18">
        <v>111</v>
      </c>
      <c r="C231" s="48">
        <v>637015</v>
      </c>
      <c r="D231" s="33" t="s">
        <v>299</v>
      </c>
      <c r="E231" s="10">
        <v>737.04</v>
      </c>
      <c r="F231" s="72">
        <v>1471.62</v>
      </c>
      <c r="G231" s="72">
        <v>0</v>
      </c>
      <c r="H231" s="72">
        <v>405</v>
      </c>
      <c r="I231" s="72">
        <v>0</v>
      </c>
      <c r="J231" s="127">
        <v>0</v>
      </c>
      <c r="K231" s="127"/>
      <c r="L231" s="39"/>
      <c r="M231" s="72">
        <v>0</v>
      </c>
      <c r="N231" s="39">
        <v>0</v>
      </c>
      <c r="O231" s="39"/>
      <c r="P231" s="72">
        <v>0</v>
      </c>
      <c r="Q231" s="39"/>
      <c r="R231" s="39"/>
      <c r="S231" s="39">
        <v>41.88</v>
      </c>
      <c r="T231" s="39"/>
      <c r="U231" s="39">
        <f t="shared" si="26"/>
        <v>0</v>
      </c>
      <c r="V231" s="39">
        <v>0</v>
      </c>
      <c r="W231" s="39">
        <f t="shared" si="25"/>
        <v>0</v>
      </c>
      <c r="X231" s="451">
        <v>141.88</v>
      </c>
      <c r="Y231" s="291" t="s">
        <v>291</v>
      </c>
      <c r="Z231" s="4"/>
      <c r="AA231" s="4"/>
      <c r="AB231" s="4"/>
    </row>
    <row r="232" spans="1:29" ht="15" customHeight="1" x14ac:dyDescent="0.25">
      <c r="A232" s="27">
        <v>233</v>
      </c>
      <c r="B232" s="18">
        <v>41</v>
      </c>
      <c r="C232" s="48">
        <v>637016</v>
      </c>
      <c r="D232" s="33" t="s">
        <v>300</v>
      </c>
      <c r="E232" s="10">
        <v>567.9</v>
      </c>
      <c r="F232" s="72">
        <v>501.75</v>
      </c>
      <c r="G232" s="10">
        <v>0</v>
      </c>
      <c r="H232" s="10">
        <v>216.28</v>
      </c>
      <c r="I232" s="10">
        <v>0</v>
      </c>
      <c r="J232" s="10">
        <v>55.25</v>
      </c>
      <c r="K232" s="10"/>
      <c r="L232" s="165"/>
      <c r="M232" s="10">
        <v>0</v>
      </c>
      <c r="N232" s="40"/>
      <c r="O232" s="165"/>
      <c r="P232" s="10">
        <v>0</v>
      </c>
      <c r="Q232" s="165"/>
      <c r="R232" s="165"/>
      <c r="S232" s="165">
        <v>104.44</v>
      </c>
      <c r="T232" s="165"/>
      <c r="U232" s="39">
        <f t="shared" si="26"/>
        <v>0</v>
      </c>
      <c r="V232" s="39">
        <v>0</v>
      </c>
      <c r="W232" s="39">
        <f t="shared" si="25"/>
        <v>0</v>
      </c>
      <c r="X232" s="451">
        <v>149.03</v>
      </c>
      <c r="Y232" s="291" t="s">
        <v>291</v>
      </c>
      <c r="Z232" s="4"/>
      <c r="AA232" s="4"/>
      <c r="AB232" s="4"/>
    </row>
    <row r="233" spans="1:29" ht="21" customHeight="1" x14ac:dyDescent="0.25">
      <c r="A233" s="27">
        <v>234</v>
      </c>
      <c r="B233" s="574" t="s">
        <v>301</v>
      </c>
      <c r="C233" s="575"/>
      <c r="D233" s="576"/>
      <c r="E233" s="14">
        <f>SUM(E234:E248)</f>
        <v>10967.740000000002</v>
      </c>
      <c r="F233" s="14">
        <f>SUM(F234:F248)</f>
        <v>34192.18</v>
      </c>
      <c r="G233" s="14">
        <f>SUM(G234:G248)</f>
        <v>56195</v>
      </c>
      <c r="H233" s="14">
        <v>34987.56</v>
      </c>
      <c r="I233" s="14">
        <f>SUM(I234:I248)</f>
        <v>56195</v>
      </c>
      <c r="J233" s="14">
        <f>SUM(J234:J249)</f>
        <v>7402.85</v>
      </c>
      <c r="K233" s="14">
        <f>SUM(K234:K249)</f>
        <v>60535</v>
      </c>
      <c r="L233" s="47">
        <v>0</v>
      </c>
      <c r="M233" s="47">
        <f>SUM(M234:M249)</f>
        <v>60535</v>
      </c>
      <c r="N233" s="47" t="e">
        <f>I233+#REF!</f>
        <v>#REF!</v>
      </c>
      <c r="O233" s="47">
        <v>0</v>
      </c>
      <c r="P233" s="47">
        <f>SUM(P234:P249)</f>
        <v>60535</v>
      </c>
      <c r="Q233" s="47">
        <v>0</v>
      </c>
      <c r="R233" s="47">
        <f>SUM(R234:R249)</f>
        <v>60535</v>
      </c>
      <c r="S233" s="47">
        <f>SUM(S234:S249)</f>
        <v>15168.91</v>
      </c>
      <c r="T233" s="47"/>
      <c r="U233" s="47">
        <f>SUM(U234:U249)</f>
        <v>60535</v>
      </c>
      <c r="V233" s="47">
        <f>SUM(V234:V249)</f>
        <v>0</v>
      </c>
      <c r="W233" s="47">
        <f>SUM(W235:W249)</f>
        <v>60535</v>
      </c>
      <c r="X233" s="220">
        <f>SUM(X234:X249)</f>
        <v>41247.859999999993</v>
      </c>
      <c r="Y233" s="364" t="s">
        <v>73</v>
      </c>
      <c r="Z233" s="7"/>
      <c r="AA233" s="7"/>
      <c r="AB233" s="7"/>
      <c r="AC233" s="491"/>
    </row>
    <row r="234" spans="1:29" ht="15" customHeight="1" x14ac:dyDescent="0.25">
      <c r="A234" s="27">
        <v>235</v>
      </c>
      <c r="B234" s="16">
        <v>41</v>
      </c>
      <c r="C234" s="48">
        <v>611</v>
      </c>
      <c r="D234" s="33" t="s">
        <v>292</v>
      </c>
      <c r="E234" s="421">
        <v>1850</v>
      </c>
      <c r="F234" s="534">
        <v>17196</v>
      </c>
      <c r="G234" s="13">
        <v>17200</v>
      </c>
      <c r="H234" s="534">
        <v>17556</v>
      </c>
      <c r="I234" s="13">
        <v>17200</v>
      </c>
      <c r="J234" s="534">
        <v>4300</v>
      </c>
      <c r="K234" s="534">
        <v>17700</v>
      </c>
      <c r="L234" s="409"/>
      <c r="M234" s="534">
        <f>K234</f>
        <v>17700</v>
      </c>
      <c r="N234" s="534">
        <v>17700</v>
      </c>
      <c r="O234" s="709"/>
      <c r="P234" s="534">
        <f>N234</f>
        <v>17700</v>
      </c>
      <c r="Q234" s="413"/>
      <c r="R234" s="534">
        <f>P234</f>
        <v>17700</v>
      </c>
      <c r="S234" s="534">
        <v>8600</v>
      </c>
      <c r="T234" s="413"/>
      <c r="U234" s="534">
        <f>R234</f>
        <v>17700</v>
      </c>
      <c r="V234" s="413"/>
      <c r="W234" s="413"/>
      <c r="X234" s="529">
        <v>12900</v>
      </c>
      <c r="Y234" s="622" t="s">
        <v>302</v>
      </c>
      <c r="Z234" s="4"/>
      <c r="AA234" s="4"/>
      <c r="AB234" s="4"/>
    </row>
    <row r="235" spans="1:29" ht="15" customHeight="1" x14ac:dyDescent="0.25">
      <c r="A235" s="27">
        <v>236</v>
      </c>
      <c r="B235" s="16">
        <v>41</v>
      </c>
      <c r="C235" s="48">
        <v>612</v>
      </c>
      <c r="D235" s="33" t="s">
        <v>215</v>
      </c>
      <c r="E235" s="69"/>
      <c r="F235" s="545"/>
      <c r="G235" s="13">
        <v>0</v>
      </c>
      <c r="H235" s="545"/>
      <c r="I235" s="13">
        <v>0</v>
      </c>
      <c r="J235" s="545"/>
      <c r="K235" s="545"/>
      <c r="L235" s="707"/>
      <c r="M235" s="545"/>
      <c r="N235" s="545"/>
      <c r="O235" s="608"/>
      <c r="P235" s="545"/>
      <c r="Q235" s="422"/>
      <c r="R235" s="545"/>
      <c r="S235" s="545"/>
      <c r="T235" s="414"/>
      <c r="U235" s="545"/>
      <c r="V235" s="414"/>
      <c r="W235" s="414">
        <f>U234</f>
        <v>17700</v>
      </c>
      <c r="X235" s="530"/>
      <c r="Y235" s="623"/>
      <c r="Z235" s="4"/>
      <c r="AA235" s="4"/>
      <c r="AB235" s="4"/>
    </row>
    <row r="236" spans="1:29" ht="15" customHeight="1" x14ac:dyDescent="0.25">
      <c r="A236" s="27">
        <v>237</v>
      </c>
      <c r="B236" s="16">
        <v>41</v>
      </c>
      <c r="C236" s="48">
        <v>612</v>
      </c>
      <c r="D236" s="33" t="s">
        <v>202</v>
      </c>
      <c r="E236" s="70"/>
      <c r="F236" s="535"/>
      <c r="G236" s="12">
        <v>500</v>
      </c>
      <c r="H236" s="535"/>
      <c r="I236" s="12">
        <v>500</v>
      </c>
      <c r="J236" s="535"/>
      <c r="K236" s="535"/>
      <c r="L236" s="708"/>
      <c r="M236" s="535"/>
      <c r="N236" s="535"/>
      <c r="O236" s="609"/>
      <c r="P236" s="535"/>
      <c r="Q236" s="423"/>
      <c r="R236" s="535"/>
      <c r="S236" s="535"/>
      <c r="T236" s="415"/>
      <c r="U236" s="535"/>
      <c r="V236" s="415"/>
      <c r="W236" s="415"/>
      <c r="X236" s="531"/>
      <c r="Y236" s="624"/>
      <c r="Z236" s="4"/>
      <c r="AA236" s="4"/>
      <c r="AB236" s="4"/>
    </row>
    <row r="237" spans="1:29" ht="15" customHeight="1" x14ac:dyDescent="0.25">
      <c r="A237" s="27">
        <v>238</v>
      </c>
      <c r="B237" s="8">
        <v>41</v>
      </c>
      <c r="C237" s="48">
        <v>62</v>
      </c>
      <c r="D237" s="33" t="s">
        <v>303</v>
      </c>
      <c r="E237" s="10">
        <v>646.4</v>
      </c>
      <c r="F237" s="10">
        <v>6009.96</v>
      </c>
      <c r="G237" s="10">
        <v>6000</v>
      </c>
      <c r="H237" s="10">
        <v>6135.6</v>
      </c>
      <c r="I237" s="10">
        <v>6000</v>
      </c>
      <c r="J237" s="10">
        <v>1503</v>
      </c>
      <c r="K237" s="10">
        <v>6000</v>
      </c>
      <c r="L237" s="10"/>
      <c r="M237" s="10">
        <v>6000</v>
      </c>
      <c r="N237" s="10">
        <v>6000</v>
      </c>
      <c r="O237" s="165"/>
      <c r="P237" s="10">
        <v>6000</v>
      </c>
      <c r="Q237" s="165"/>
      <c r="R237" s="10">
        <v>6000</v>
      </c>
      <c r="S237" s="165">
        <v>3006</v>
      </c>
      <c r="T237" s="165"/>
      <c r="U237" s="165">
        <f t="shared" ref="U237:U249" si="27">R237</f>
        <v>6000</v>
      </c>
      <c r="V237" s="165"/>
      <c r="W237" s="165">
        <f>U237</f>
        <v>6000</v>
      </c>
      <c r="X237" s="452">
        <v>4509</v>
      </c>
      <c r="Y237" s="291" t="s">
        <v>302</v>
      </c>
      <c r="Z237" s="4"/>
      <c r="AA237" s="4"/>
      <c r="AB237" s="4"/>
    </row>
    <row r="238" spans="1:29" ht="15" customHeight="1" x14ac:dyDescent="0.25">
      <c r="A238" s="27">
        <v>239</v>
      </c>
      <c r="B238" s="8">
        <v>41</v>
      </c>
      <c r="C238" s="48">
        <v>632001</v>
      </c>
      <c r="D238" s="33" t="s">
        <v>274</v>
      </c>
      <c r="E238" s="10">
        <v>363.17</v>
      </c>
      <c r="F238" s="10">
        <v>312.37</v>
      </c>
      <c r="G238" s="10">
        <v>700</v>
      </c>
      <c r="H238" s="10">
        <v>352</v>
      </c>
      <c r="I238" s="10">
        <v>700</v>
      </c>
      <c r="J238" s="10">
        <v>89</v>
      </c>
      <c r="K238" s="10">
        <v>700</v>
      </c>
      <c r="L238" s="10"/>
      <c r="M238" s="10">
        <v>700</v>
      </c>
      <c r="N238" s="10">
        <v>700</v>
      </c>
      <c r="O238" s="165"/>
      <c r="P238" s="10">
        <v>700</v>
      </c>
      <c r="Q238" s="165"/>
      <c r="R238" s="10">
        <v>700</v>
      </c>
      <c r="S238" s="165">
        <v>178</v>
      </c>
      <c r="T238" s="165"/>
      <c r="U238" s="165">
        <f t="shared" si="27"/>
        <v>700</v>
      </c>
      <c r="V238" s="165"/>
      <c r="W238" s="165">
        <f t="shared" ref="W238:W249" si="28">U238</f>
        <v>700</v>
      </c>
      <c r="X238" s="452">
        <v>267</v>
      </c>
      <c r="Y238" s="291" t="s">
        <v>302</v>
      </c>
      <c r="Z238" s="4"/>
      <c r="AA238" s="4"/>
      <c r="AB238" s="4"/>
    </row>
    <row r="239" spans="1:29" ht="15" customHeight="1" x14ac:dyDescent="0.25">
      <c r="A239" s="27">
        <v>240</v>
      </c>
      <c r="B239" s="8">
        <v>41</v>
      </c>
      <c r="C239" s="48">
        <v>633006</v>
      </c>
      <c r="D239" s="33" t="s">
        <v>304</v>
      </c>
      <c r="E239" s="10">
        <v>6572.29</v>
      </c>
      <c r="F239" s="10">
        <v>7957.33</v>
      </c>
      <c r="G239" s="10">
        <v>20000</v>
      </c>
      <c r="H239" s="10">
        <v>2915.61</v>
      </c>
      <c r="I239" s="10">
        <v>20000</v>
      </c>
      <c r="J239" s="10">
        <v>385.76</v>
      </c>
      <c r="K239" s="10">
        <v>20000</v>
      </c>
      <c r="L239" s="10"/>
      <c r="M239" s="10">
        <v>20000</v>
      </c>
      <c r="N239" s="10">
        <v>20000</v>
      </c>
      <c r="O239" s="165"/>
      <c r="P239" s="10">
        <v>20000</v>
      </c>
      <c r="Q239" s="165"/>
      <c r="R239" s="10">
        <v>20000</v>
      </c>
      <c r="S239" s="165">
        <v>1119.82</v>
      </c>
      <c r="T239" s="165"/>
      <c r="U239" s="165">
        <f t="shared" si="27"/>
        <v>20000</v>
      </c>
      <c r="V239" s="165"/>
      <c r="W239" s="165">
        <f t="shared" si="28"/>
        <v>20000</v>
      </c>
      <c r="X239" s="452">
        <v>18772.25</v>
      </c>
      <c r="Y239" s="291" t="s">
        <v>302</v>
      </c>
      <c r="Z239" s="4"/>
      <c r="AA239" s="4"/>
      <c r="AB239" s="4"/>
    </row>
    <row r="240" spans="1:29" ht="15" customHeight="1" x14ac:dyDescent="0.25">
      <c r="A240" s="27">
        <v>241</v>
      </c>
      <c r="B240" s="8">
        <v>41</v>
      </c>
      <c r="C240" s="48">
        <v>636001</v>
      </c>
      <c r="D240" s="33" t="s">
        <v>305</v>
      </c>
      <c r="E240" s="10">
        <v>33.200000000000003</v>
      </c>
      <c r="F240" s="10">
        <v>33.200000000000003</v>
      </c>
      <c r="G240" s="10">
        <v>35</v>
      </c>
      <c r="H240" s="10">
        <v>33.200000000000003</v>
      </c>
      <c r="I240" s="10">
        <v>35</v>
      </c>
      <c r="J240" s="10">
        <v>0</v>
      </c>
      <c r="K240" s="10">
        <v>35</v>
      </c>
      <c r="L240" s="10"/>
      <c r="M240" s="10">
        <v>35</v>
      </c>
      <c r="N240" s="10">
        <v>35</v>
      </c>
      <c r="O240" s="165"/>
      <c r="P240" s="10">
        <v>35</v>
      </c>
      <c r="Q240" s="165"/>
      <c r="R240" s="10">
        <v>35</v>
      </c>
      <c r="S240" s="165">
        <v>0</v>
      </c>
      <c r="T240" s="165"/>
      <c r="U240" s="165">
        <f t="shared" si="27"/>
        <v>35</v>
      </c>
      <c r="V240" s="165"/>
      <c r="W240" s="165">
        <f t="shared" si="28"/>
        <v>35</v>
      </c>
      <c r="X240" s="452">
        <v>0</v>
      </c>
      <c r="Y240" s="291" t="s">
        <v>302</v>
      </c>
      <c r="Z240" s="4"/>
      <c r="AA240" s="4"/>
      <c r="AB240" s="4"/>
    </row>
    <row r="241" spans="1:28" ht="15" customHeight="1" x14ac:dyDescent="0.25">
      <c r="A241" s="27">
        <v>242</v>
      </c>
      <c r="B241" s="8">
        <v>41</v>
      </c>
      <c r="C241" s="48">
        <v>637001</v>
      </c>
      <c r="D241" s="33" t="s">
        <v>218</v>
      </c>
      <c r="E241" s="10">
        <v>144</v>
      </c>
      <c r="F241" s="10">
        <v>0</v>
      </c>
      <c r="G241" s="10">
        <v>350</v>
      </c>
      <c r="H241" s="10">
        <v>0</v>
      </c>
      <c r="I241" s="10">
        <v>350</v>
      </c>
      <c r="J241" s="10">
        <v>0</v>
      </c>
      <c r="K241" s="10">
        <v>350</v>
      </c>
      <c r="L241" s="10"/>
      <c r="M241" s="10">
        <v>350</v>
      </c>
      <c r="N241" s="10">
        <v>350</v>
      </c>
      <c r="O241" s="165"/>
      <c r="P241" s="10">
        <v>350</v>
      </c>
      <c r="Q241" s="165"/>
      <c r="R241" s="10">
        <v>350</v>
      </c>
      <c r="S241" s="165">
        <v>0</v>
      </c>
      <c r="T241" s="165"/>
      <c r="U241" s="165">
        <f t="shared" si="27"/>
        <v>350</v>
      </c>
      <c r="V241" s="165"/>
      <c r="W241" s="165">
        <f t="shared" si="28"/>
        <v>350</v>
      </c>
      <c r="X241" s="452">
        <v>0</v>
      </c>
      <c r="Y241" s="291" t="s">
        <v>302</v>
      </c>
      <c r="Z241" s="4"/>
      <c r="AA241" s="4"/>
      <c r="AB241" s="4"/>
    </row>
    <row r="242" spans="1:28" ht="15" customHeight="1" x14ac:dyDescent="0.25">
      <c r="A242" s="27">
        <v>243</v>
      </c>
      <c r="B242" s="8">
        <v>111</v>
      </c>
      <c r="C242" s="48">
        <v>637002</v>
      </c>
      <c r="D242" s="33" t="s">
        <v>306</v>
      </c>
      <c r="E242" s="10">
        <v>0</v>
      </c>
      <c r="F242" s="10">
        <v>0</v>
      </c>
      <c r="G242" s="10">
        <v>2175</v>
      </c>
      <c r="H242" s="10">
        <v>0</v>
      </c>
      <c r="I242" s="10">
        <v>2175</v>
      </c>
      <c r="J242" s="10">
        <v>0</v>
      </c>
      <c r="K242" s="10">
        <v>2175</v>
      </c>
      <c r="L242" s="10"/>
      <c r="M242" s="10">
        <v>2175</v>
      </c>
      <c r="N242" s="10">
        <v>2175</v>
      </c>
      <c r="O242" s="165"/>
      <c r="P242" s="10">
        <v>2175</v>
      </c>
      <c r="Q242" s="165"/>
      <c r="R242" s="10">
        <v>2175</v>
      </c>
      <c r="S242" s="165">
        <v>0</v>
      </c>
      <c r="T242" s="165"/>
      <c r="U242" s="165">
        <f t="shared" si="27"/>
        <v>2175</v>
      </c>
      <c r="V242" s="165"/>
      <c r="W242" s="165">
        <f t="shared" si="28"/>
        <v>2175</v>
      </c>
      <c r="X242" s="452"/>
      <c r="Y242" s="291" t="s">
        <v>302</v>
      </c>
      <c r="Z242" s="4"/>
      <c r="AA242" s="4"/>
      <c r="AB242" s="4"/>
    </row>
    <row r="243" spans="1:28" ht="15" customHeight="1" x14ac:dyDescent="0.25">
      <c r="A243" s="27">
        <v>244</v>
      </c>
      <c r="B243" s="8">
        <v>41</v>
      </c>
      <c r="C243" s="48">
        <v>637002</v>
      </c>
      <c r="D243" s="33" t="s">
        <v>306</v>
      </c>
      <c r="E243" s="10"/>
      <c r="F243" s="10"/>
      <c r="G243" s="10"/>
      <c r="H243" s="10">
        <v>3840</v>
      </c>
      <c r="I243" s="10"/>
      <c r="J243" s="10">
        <v>0</v>
      </c>
      <c r="K243" s="10">
        <v>3840</v>
      </c>
      <c r="L243" s="10"/>
      <c r="M243" s="10">
        <v>3840</v>
      </c>
      <c r="N243" s="10">
        <v>3840</v>
      </c>
      <c r="O243" s="165"/>
      <c r="P243" s="10">
        <v>3840</v>
      </c>
      <c r="Q243" s="165"/>
      <c r="R243" s="10">
        <v>3840</v>
      </c>
      <c r="S243" s="165">
        <v>1140</v>
      </c>
      <c r="T243" s="165"/>
      <c r="U243" s="165">
        <f t="shared" si="27"/>
        <v>3840</v>
      </c>
      <c r="V243" s="165"/>
      <c r="W243" s="165">
        <f t="shared" si="28"/>
        <v>3840</v>
      </c>
      <c r="X243" s="452">
        <v>1740</v>
      </c>
      <c r="Y243" s="291" t="s">
        <v>302</v>
      </c>
      <c r="Z243" s="4"/>
      <c r="AA243" s="4"/>
      <c r="AB243" s="4"/>
    </row>
    <row r="244" spans="1:28" ht="15" customHeight="1" x14ac:dyDescent="0.25">
      <c r="A244" s="27">
        <v>245</v>
      </c>
      <c r="B244" s="8">
        <v>41</v>
      </c>
      <c r="C244" s="48">
        <v>637004</v>
      </c>
      <c r="D244" s="33" t="s">
        <v>167</v>
      </c>
      <c r="E244" s="10">
        <v>0</v>
      </c>
      <c r="F244" s="10">
        <v>0</v>
      </c>
      <c r="G244" s="10">
        <v>300</v>
      </c>
      <c r="H244" s="10">
        <v>0</v>
      </c>
      <c r="I244" s="10">
        <v>300</v>
      </c>
      <c r="J244" s="10">
        <v>0</v>
      </c>
      <c r="K244" s="10">
        <v>300</v>
      </c>
      <c r="L244" s="10"/>
      <c r="M244" s="10">
        <v>300</v>
      </c>
      <c r="N244" s="10">
        <v>300</v>
      </c>
      <c r="O244" s="165"/>
      <c r="P244" s="10">
        <v>300</v>
      </c>
      <c r="Q244" s="165"/>
      <c r="R244" s="10">
        <v>300</v>
      </c>
      <c r="S244" s="165">
        <v>0</v>
      </c>
      <c r="T244" s="165"/>
      <c r="U244" s="165">
        <f t="shared" si="27"/>
        <v>300</v>
      </c>
      <c r="V244" s="165"/>
      <c r="W244" s="165">
        <f t="shared" si="28"/>
        <v>300</v>
      </c>
      <c r="X244" s="452">
        <v>151.19999999999999</v>
      </c>
      <c r="Y244" s="291" t="s">
        <v>302</v>
      </c>
      <c r="Z244" s="4"/>
      <c r="AA244" s="4"/>
      <c r="AB244" s="4"/>
    </row>
    <row r="245" spans="1:28" ht="15" customHeight="1" x14ac:dyDescent="0.25">
      <c r="A245" s="27">
        <v>246</v>
      </c>
      <c r="B245" s="8">
        <v>111</v>
      </c>
      <c r="C245" s="48">
        <v>37005</v>
      </c>
      <c r="D245" s="33" t="s">
        <v>307</v>
      </c>
      <c r="E245" s="10">
        <v>0</v>
      </c>
      <c r="F245" s="10">
        <v>0</v>
      </c>
      <c r="G245" s="10">
        <v>6250</v>
      </c>
      <c r="H245" s="10">
        <v>0</v>
      </c>
      <c r="I245" s="10">
        <v>6250</v>
      </c>
      <c r="J245" s="10">
        <v>0</v>
      </c>
      <c r="K245" s="10">
        <v>6250</v>
      </c>
      <c r="L245" s="10"/>
      <c r="M245" s="10">
        <v>6250</v>
      </c>
      <c r="N245" s="10">
        <v>6250</v>
      </c>
      <c r="O245" s="165"/>
      <c r="P245" s="10">
        <v>6250</v>
      </c>
      <c r="Q245" s="165"/>
      <c r="R245" s="10">
        <v>6250</v>
      </c>
      <c r="S245" s="165">
        <v>0</v>
      </c>
      <c r="T245" s="165"/>
      <c r="U245" s="165">
        <f t="shared" si="27"/>
        <v>6250</v>
      </c>
      <c r="V245" s="165"/>
      <c r="W245" s="165">
        <f t="shared" si="28"/>
        <v>6250</v>
      </c>
      <c r="X245" s="452">
        <v>0</v>
      </c>
      <c r="Y245" s="291" t="s">
        <v>302</v>
      </c>
      <c r="Z245" s="4"/>
      <c r="AA245" s="4"/>
      <c r="AB245" s="4"/>
    </row>
    <row r="246" spans="1:28" ht="15" customHeight="1" x14ac:dyDescent="0.25">
      <c r="A246" s="27">
        <v>247</v>
      </c>
      <c r="B246" s="8">
        <v>41</v>
      </c>
      <c r="C246" s="48">
        <v>637011</v>
      </c>
      <c r="D246" s="33" t="s">
        <v>308</v>
      </c>
      <c r="E246" s="10">
        <v>1263.8499999999999</v>
      </c>
      <c r="F246" s="10">
        <v>2513.3200000000002</v>
      </c>
      <c r="G246" s="10">
        <v>2500</v>
      </c>
      <c r="H246" s="10">
        <v>2564.8200000000002</v>
      </c>
      <c r="I246" s="10">
        <v>2500</v>
      </c>
      <c r="J246" s="10">
        <v>125.64</v>
      </c>
      <c r="K246" s="10">
        <v>2500</v>
      </c>
      <c r="L246" s="10"/>
      <c r="M246" s="10">
        <v>2500</v>
      </c>
      <c r="N246" s="10">
        <v>2500</v>
      </c>
      <c r="O246" s="165"/>
      <c r="P246" s="10">
        <v>2500</v>
      </c>
      <c r="Q246" s="165"/>
      <c r="R246" s="10">
        <v>2500</v>
      </c>
      <c r="S246" s="165">
        <v>125.64</v>
      </c>
      <c r="T246" s="165"/>
      <c r="U246" s="165">
        <f t="shared" si="27"/>
        <v>2500</v>
      </c>
      <c r="V246" s="165"/>
      <c r="W246" s="165">
        <f t="shared" si="28"/>
        <v>2500</v>
      </c>
      <c r="X246" s="452">
        <v>2540.38</v>
      </c>
      <c r="Y246" s="291" t="s">
        <v>302</v>
      </c>
      <c r="Z246" s="4"/>
      <c r="AA246" s="4"/>
      <c r="AB246" s="4"/>
    </row>
    <row r="247" spans="1:28" ht="15" customHeight="1" x14ac:dyDescent="0.25">
      <c r="A247" s="27">
        <v>248</v>
      </c>
      <c r="B247" s="8">
        <v>41</v>
      </c>
      <c r="C247" s="48">
        <v>637012</v>
      </c>
      <c r="D247" s="33" t="s">
        <v>280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999.45</v>
      </c>
      <c r="K247" s="10">
        <v>500</v>
      </c>
      <c r="L247" s="10"/>
      <c r="M247" s="10">
        <v>500</v>
      </c>
      <c r="N247" s="10">
        <v>500</v>
      </c>
      <c r="O247" s="165"/>
      <c r="P247" s="10">
        <v>500</v>
      </c>
      <c r="Q247" s="165"/>
      <c r="R247" s="10">
        <v>500</v>
      </c>
      <c r="S247" s="165">
        <v>999.45</v>
      </c>
      <c r="T247" s="165"/>
      <c r="U247" s="165">
        <f t="shared" si="27"/>
        <v>500</v>
      </c>
      <c r="V247" s="165"/>
      <c r="W247" s="165">
        <f t="shared" si="28"/>
        <v>500</v>
      </c>
      <c r="X247" s="452">
        <v>368.03</v>
      </c>
      <c r="Y247" s="291" t="s">
        <v>302</v>
      </c>
      <c r="Z247" s="4"/>
      <c r="AA247" s="4"/>
      <c r="AB247" s="4"/>
    </row>
    <row r="248" spans="1:28" ht="15" customHeight="1" x14ac:dyDescent="0.25">
      <c r="A248" s="27">
        <v>249</v>
      </c>
      <c r="B248" s="8">
        <v>41</v>
      </c>
      <c r="C248" s="48">
        <v>637016</v>
      </c>
      <c r="D248" s="33" t="s">
        <v>309</v>
      </c>
      <c r="E248" s="10">
        <v>94.83</v>
      </c>
      <c r="F248" s="10">
        <v>170</v>
      </c>
      <c r="G248" s="10">
        <v>185</v>
      </c>
      <c r="H248" s="10">
        <v>0.33</v>
      </c>
      <c r="I248" s="10">
        <v>185</v>
      </c>
      <c r="J248" s="10">
        <v>0</v>
      </c>
      <c r="K248" s="10">
        <v>185</v>
      </c>
      <c r="L248" s="10"/>
      <c r="M248" s="10">
        <v>185</v>
      </c>
      <c r="N248" s="10">
        <v>185</v>
      </c>
      <c r="O248" s="165"/>
      <c r="P248" s="10">
        <v>185</v>
      </c>
      <c r="Q248" s="165"/>
      <c r="R248" s="10">
        <v>185</v>
      </c>
      <c r="S248" s="165">
        <v>0</v>
      </c>
      <c r="T248" s="165"/>
      <c r="U248" s="165">
        <f t="shared" si="27"/>
        <v>185</v>
      </c>
      <c r="V248" s="165"/>
      <c r="W248" s="165">
        <f t="shared" si="28"/>
        <v>185</v>
      </c>
      <c r="X248" s="452">
        <v>0</v>
      </c>
      <c r="Y248" s="291" t="s">
        <v>302</v>
      </c>
      <c r="Z248" s="4"/>
      <c r="AA248" s="4"/>
      <c r="AB248" s="4"/>
    </row>
    <row r="249" spans="1:28" ht="15" customHeight="1" x14ac:dyDescent="0.25">
      <c r="A249" s="27">
        <v>250</v>
      </c>
      <c r="B249" s="8">
        <v>41</v>
      </c>
      <c r="C249" s="48">
        <v>637031</v>
      </c>
      <c r="D249" s="33" t="s">
        <v>189</v>
      </c>
      <c r="E249" s="10">
        <v>0</v>
      </c>
      <c r="F249" s="10">
        <v>0</v>
      </c>
      <c r="G249" s="10">
        <v>0</v>
      </c>
      <c r="H249" s="10">
        <v>1590</v>
      </c>
      <c r="I249" s="10">
        <v>0</v>
      </c>
      <c r="J249" s="10">
        <v>0</v>
      </c>
      <c r="K249" s="10">
        <v>0</v>
      </c>
      <c r="L249" s="10"/>
      <c r="M249" s="10">
        <v>0</v>
      </c>
      <c r="N249" s="10">
        <v>0</v>
      </c>
      <c r="O249" s="165"/>
      <c r="P249" s="10">
        <v>0</v>
      </c>
      <c r="Q249" s="165"/>
      <c r="R249" s="10">
        <v>0</v>
      </c>
      <c r="S249" s="165">
        <v>0</v>
      </c>
      <c r="T249" s="165"/>
      <c r="U249" s="165">
        <f t="shared" si="27"/>
        <v>0</v>
      </c>
      <c r="V249" s="165"/>
      <c r="W249" s="165">
        <f t="shared" si="28"/>
        <v>0</v>
      </c>
      <c r="X249" s="452">
        <v>0</v>
      </c>
      <c r="Y249" s="291"/>
      <c r="Z249" s="4"/>
      <c r="AA249" s="4"/>
      <c r="AB249" s="4"/>
    </row>
    <row r="250" spans="1:28" ht="21" customHeight="1" x14ac:dyDescent="0.25">
      <c r="A250" s="27">
        <v>251</v>
      </c>
      <c r="B250" s="574" t="s">
        <v>310</v>
      </c>
      <c r="C250" s="575"/>
      <c r="D250" s="576"/>
      <c r="E250" s="14">
        <f>SUM(E251:E253)</f>
        <v>9308.92</v>
      </c>
      <c r="F250" s="14">
        <f>F251+F252+F253</f>
        <v>9735.43</v>
      </c>
      <c r="G250" s="14">
        <f>SUM(G251:G253)</f>
        <v>10000</v>
      </c>
      <c r="H250" s="14">
        <f>SUM(H251:H253)</f>
        <v>7895.98</v>
      </c>
      <c r="I250" s="14">
        <f>SUM(I251:I253)</f>
        <v>10000</v>
      </c>
      <c r="J250" s="14">
        <f>SUM(J251:J253)</f>
        <v>2486.46</v>
      </c>
      <c r="K250" s="14">
        <f>SUM(K251:K253)</f>
        <v>10000</v>
      </c>
      <c r="L250" s="14">
        <v>0</v>
      </c>
      <c r="M250" s="14">
        <f>SUM(M251:M253)</f>
        <v>10000</v>
      </c>
      <c r="N250" s="14">
        <f>SUM(N251:N253)</f>
        <v>10000</v>
      </c>
      <c r="O250" s="47">
        <v>0</v>
      </c>
      <c r="P250" s="47">
        <f>SUM(P251:P253)</f>
        <v>10000</v>
      </c>
      <c r="Q250" s="47">
        <v>0</v>
      </c>
      <c r="R250" s="47">
        <f>SUM(R251:R253)</f>
        <v>10000</v>
      </c>
      <c r="S250" s="47">
        <f>SUM(S251:S253)</f>
        <v>4290.59</v>
      </c>
      <c r="T250" s="47"/>
      <c r="U250" s="47">
        <f>SUM(U251:U253)</f>
        <v>10000</v>
      </c>
      <c r="V250" s="47">
        <f>SUM(V251:V253)</f>
        <v>0</v>
      </c>
      <c r="W250" s="47">
        <f>U250</f>
        <v>10000</v>
      </c>
      <c r="X250" s="220">
        <f>SUM(X251:X253)</f>
        <v>6920.2699999999995</v>
      </c>
      <c r="Y250" s="364"/>
      <c r="Z250" s="7"/>
      <c r="AA250" s="7"/>
      <c r="AB250" s="7"/>
    </row>
    <row r="251" spans="1:28" ht="15" customHeight="1" x14ac:dyDescent="0.25">
      <c r="A251" s="27">
        <v>252</v>
      </c>
      <c r="B251" s="8">
        <v>41</v>
      </c>
      <c r="C251" s="32">
        <v>632001</v>
      </c>
      <c r="D251" s="33" t="s">
        <v>274</v>
      </c>
      <c r="E251" s="10">
        <v>5852.69</v>
      </c>
      <c r="F251" s="10">
        <v>5987.77</v>
      </c>
      <c r="G251" s="10">
        <v>6500</v>
      </c>
      <c r="H251" s="10">
        <v>6067.73</v>
      </c>
      <c r="I251" s="10">
        <v>6500</v>
      </c>
      <c r="J251" s="10">
        <v>1702.26</v>
      </c>
      <c r="K251" s="10">
        <v>6500</v>
      </c>
      <c r="L251" s="10"/>
      <c r="M251" s="10">
        <v>6500</v>
      </c>
      <c r="N251" s="10">
        <v>6500</v>
      </c>
      <c r="O251" s="165"/>
      <c r="P251" s="10">
        <v>6500</v>
      </c>
      <c r="Q251" s="165"/>
      <c r="R251" s="10">
        <v>6500</v>
      </c>
      <c r="S251" s="165">
        <v>3506.39</v>
      </c>
      <c r="T251" s="165"/>
      <c r="U251" s="10">
        <v>6500</v>
      </c>
      <c r="V251" s="165"/>
      <c r="W251" s="165">
        <f>U251</f>
        <v>6500</v>
      </c>
      <c r="X251" s="452">
        <v>5059.7299999999996</v>
      </c>
      <c r="Y251" s="291" t="s">
        <v>311</v>
      </c>
      <c r="Z251" s="4"/>
      <c r="AA251" s="4"/>
      <c r="AB251" s="4"/>
    </row>
    <row r="252" spans="1:28" ht="15" customHeight="1" x14ac:dyDescent="0.25">
      <c r="A252" s="27">
        <v>253</v>
      </c>
      <c r="B252" s="8">
        <v>41</v>
      </c>
      <c r="C252" s="32">
        <v>633006</v>
      </c>
      <c r="D252" s="33" t="s">
        <v>235</v>
      </c>
      <c r="E252" s="10">
        <v>2719.86</v>
      </c>
      <c r="F252" s="10">
        <v>1778.29</v>
      </c>
      <c r="G252" s="10">
        <v>2000</v>
      </c>
      <c r="H252" s="10">
        <v>392.27</v>
      </c>
      <c r="I252" s="10">
        <v>2000</v>
      </c>
      <c r="J252" s="10">
        <v>88.68</v>
      </c>
      <c r="K252" s="10">
        <v>2000</v>
      </c>
      <c r="L252" s="10"/>
      <c r="M252" s="10">
        <v>2000</v>
      </c>
      <c r="N252" s="10">
        <v>2000</v>
      </c>
      <c r="O252" s="165"/>
      <c r="P252" s="10">
        <v>2000</v>
      </c>
      <c r="Q252" s="165"/>
      <c r="R252" s="10">
        <v>2000</v>
      </c>
      <c r="S252" s="165">
        <v>88.68</v>
      </c>
      <c r="T252" s="165"/>
      <c r="U252" s="10">
        <v>2000</v>
      </c>
      <c r="V252" s="165"/>
      <c r="W252" s="165">
        <f>U252</f>
        <v>2000</v>
      </c>
      <c r="X252" s="452">
        <v>269.88</v>
      </c>
      <c r="Y252" s="291" t="s">
        <v>311</v>
      </c>
      <c r="Z252" s="4"/>
      <c r="AA252" s="4"/>
      <c r="AB252" s="4"/>
    </row>
    <row r="253" spans="1:28" ht="15" customHeight="1" x14ac:dyDescent="0.25">
      <c r="A253" s="27">
        <v>254</v>
      </c>
      <c r="B253" s="8">
        <v>41</v>
      </c>
      <c r="C253" s="32">
        <v>635006</v>
      </c>
      <c r="D253" s="33" t="s">
        <v>312</v>
      </c>
      <c r="E253" s="10">
        <v>736.37</v>
      </c>
      <c r="F253" s="10">
        <v>1969.37</v>
      </c>
      <c r="G253" s="10">
        <v>1500</v>
      </c>
      <c r="H253" s="10">
        <v>1435.98</v>
      </c>
      <c r="I253" s="10">
        <v>1500</v>
      </c>
      <c r="J253" s="10">
        <v>695.52</v>
      </c>
      <c r="K253" s="10">
        <v>1500</v>
      </c>
      <c r="L253" s="10"/>
      <c r="M253" s="10">
        <v>1500</v>
      </c>
      <c r="N253" s="10">
        <v>1500</v>
      </c>
      <c r="O253" s="165"/>
      <c r="P253" s="10">
        <v>1500</v>
      </c>
      <c r="Q253" s="165"/>
      <c r="R253" s="10">
        <v>1500</v>
      </c>
      <c r="S253" s="165">
        <v>695.52</v>
      </c>
      <c r="T253" s="165"/>
      <c r="U253" s="10">
        <v>1500</v>
      </c>
      <c r="V253" s="165"/>
      <c r="W253" s="165">
        <f>U253</f>
        <v>1500</v>
      </c>
      <c r="X253" s="452">
        <v>1590.66</v>
      </c>
      <c r="Y253" s="291" t="s">
        <v>311</v>
      </c>
      <c r="Z253" s="4"/>
      <c r="AA253" s="4"/>
      <c r="AB253" s="4"/>
    </row>
    <row r="254" spans="1:28" ht="21" customHeight="1" x14ac:dyDescent="0.25">
      <c r="A254" s="27">
        <v>255</v>
      </c>
      <c r="B254" s="574" t="s">
        <v>313</v>
      </c>
      <c r="C254" s="575"/>
      <c r="D254" s="576"/>
      <c r="E254" s="14">
        <f>SUM(E255:E262)</f>
        <v>3187.66</v>
      </c>
      <c r="F254" s="14">
        <f>SUM(F255:F262)</f>
        <v>2897.74</v>
      </c>
      <c r="G254" s="14">
        <f>SUM(G255:G262)</f>
        <v>4200</v>
      </c>
      <c r="H254" s="14">
        <f>SUM(H255:H262)</f>
        <v>6791.6100000000006</v>
      </c>
      <c r="I254" s="14">
        <f>SUM(I255:I262)</f>
        <v>4200</v>
      </c>
      <c r="J254" s="14">
        <f>SUM(J255:J264)</f>
        <v>2787.42</v>
      </c>
      <c r="K254" s="14">
        <f>K255+K256+K259+K260+K261+K262</f>
        <v>17400</v>
      </c>
      <c r="L254" s="47">
        <v>0</v>
      </c>
      <c r="M254" s="47">
        <f>M255+M256+M257+M259+M260+M261+M262+M264</f>
        <v>17400</v>
      </c>
      <c r="N254" s="47" t="e">
        <f>I254+#REF!</f>
        <v>#REF!</v>
      </c>
      <c r="O254" s="47">
        <v>0</v>
      </c>
      <c r="P254" s="47">
        <f>M254</f>
        <v>17400</v>
      </c>
      <c r="Q254" s="47">
        <f>SUM(Q255:Q264)</f>
        <v>7200</v>
      </c>
      <c r="R254" s="47">
        <f>P254+Q254</f>
        <v>24600</v>
      </c>
      <c r="S254" s="47">
        <f>SUM(S255:S267)</f>
        <v>15688.36</v>
      </c>
      <c r="T254" s="47"/>
      <c r="U254" s="47">
        <f>SUM(U255:U267)</f>
        <v>24600</v>
      </c>
      <c r="V254" s="47">
        <f>SUM(V255:V267)</f>
        <v>10198</v>
      </c>
      <c r="W254" s="47">
        <f>SUM(W255:W267)</f>
        <v>34798</v>
      </c>
      <c r="X254" s="220">
        <f>SUM(X255:X267)</f>
        <v>24612.200000000004</v>
      </c>
      <c r="Y254" s="364" t="s">
        <v>73</v>
      </c>
      <c r="Z254" s="7"/>
      <c r="AA254" s="7"/>
      <c r="AB254" s="7"/>
    </row>
    <row r="255" spans="1:28" ht="15" customHeight="1" x14ac:dyDescent="0.25">
      <c r="A255" s="27">
        <v>256</v>
      </c>
      <c r="B255" s="8">
        <v>41</v>
      </c>
      <c r="C255" s="32">
        <v>632001</v>
      </c>
      <c r="D255" s="33" t="s">
        <v>274</v>
      </c>
      <c r="E255" s="10">
        <v>1285.8800000000001</v>
      </c>
      <c r="F255" s="10">
        <v>1297.2</v>
      </c>
      <c r="G255" s="10">
        <v>1800</v>
      </c>
      <c r="H255" s="10">
        <v>1435.26</v>
      </c>
      <c r="I255" s="10">
        <v>1800</v>
      </c>
      <c r="J255" s="10">
        <v>320.51</v>
      </c>
      <c r="K255" s="10">
        <v>1500</v>
      </c>
      <c r="L255" s="10"/>
      <c r="M255" s="10">
        <v>1500</v>
      </c>
      <c r="N255" s="10">
        <v>1500</v>
      </c>
      <c r="O255" s="165"/>
      <c r="P255" s="10">
        <v>1500</v>
      </c>
      <c r="Q255" s="165"/>
      <c r="R255" s="165">
        <f>P255</f>
        <v>1500</v>
      </c>
      <c r="S255" s="165">
        <v>670.51</v>
      </c>
      <c r="T255" s="165"/>
      <c r="U255" s="165">
        <f t="shared" ref="U255:U267" si="29">R255</f>
        <v>1500</v>
      </c>
      <c r="V255" s="165"/>
      <c r="W255" s="165">
        <f>U255</f>
        <v>1500</v>
      </c>
      <c r="X255" s="452">
        <v>1020.51</v>
      </c>
      <c r="Y255" s="291" t="s">
        <v>314</v>
      </c>
      <c r="Z255" s="4"/>
      <c r="AA255" s="4"/>
      <c r="AB255" s="4"/>
    </row>
    <row r="256" spans="1:28" ht="15" customHeight="1" x14ac:dyDescent="0.25">
      <c r="A256" s="27">
        <v>257</v>
      </c>
      <c r="B256" s="8">
        <v>41</v>
      </c>
      <c r="C256" s="32">
        <v>633006</v>
      </c>
      <c r="D256" s="33" t="s">
        <v>258</v>
      </c>
      <c r="E256" s="10">
        <v>236.92</v>
      </c>
      <c r="F256" s="10">
        <v>159.59</v>
      </c>
      <c r="G256" s="10">
        <v>400</v>
      </c>
      <c r="H256" s="10">
        <v>209.46</v>
      </c>
      <c r="I256" s="10">
        <v>400</v>
      </c>
      <c r="J256" s="10">
        <v>0</v>
      </c>
      <c r="K256" s="10">
        <v>400</v>
      </c>
      <c r="L256" s="10"/>
      <c r="M256" s="10">
        <v>400</v>
      </c>
      <c r="N256" s="10">
        <v>400</v>
      </c>
      <c r="O256" s="165"/>
      <c r="P256" s="10">
        <v>400</v>
      </c>
      <c r="Q256" s="165"/>
      <c r="R256" s="165">
        <f t="shared" ref="R256:R262" si="30">P256</f>
        <v>400</v>
      </c>
      <c r="S256" s="165">
        <v>386.41</v>
      </c>
      <c r="T256" s="165"/>
      <c r="U256" s="165">
        <f t="shared" si="29"/>
        <v>400</v>
      </c>
      <c r="V256" s="165"/>
      <c r="W256" s="165">
        <f t="shared" ref="W256:W262" si="31">U256</f>
        <v>400</v>
      </c>
      <c r="X256" s="452">
        <v>386.41</v>
      </c>
      <c r="Y256" s="291" t="s">
        <v>315</v>
      </c>
      <c r="Z256" s="4"/>
      <c r="AA256" s="4"/>
      <c r="AB256" s="4"/>
    </row>
    <row r="257" spans="1:28" s="144" customFormat="1" ht="15" customHeight="1" x14ac:dyDescent="0.25">
      <c r="A257" s="27"/>
      <c r="B257" s="8">
        <v>41</v>
      </c>
      <c r="C257" s="207" t="s">
        <v>578</v>
      </c>
      <c r="D257" s="184" t="s">
        <v>579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935.47</v>
      </c>
      <c r="K257" s="10">
        <v>0</v>
      </c>
      <c r="L257" s="10"/>
      <c r="M257" s="10">
        <v>0</v>
      </c>
      <c r="N257" s="10" t="e">
        <f>#REF!</f>
        <v>#REF!</v>
      </c>
      <c r="O257" s="165"/>
      <c r="P257" s="10">
        <v>0</v>
      </c>
      <c r="Q257" s="165">
        <v>0</v>
      </c>
      <c r="R257" s="165">
        <f>Q257</f>
        <v>0</v>
      </c>
      <c r="S257" s="165">
        <v>2185.19</v>
      </c>
      <c r="T257" s="165"/>
      <c r="U257" s="165">
        <f t="shared" si="29"/>
        <v>0</v>
      </c>
      <c r="V257" s="165">
        <v>2185</v>
      </c>
      <c r="W257" s="165">
        <f>V257</f>
        <v>2185</v>
      </c>
      <c r="X257" s="452">
        <v>2185.19</v>
      </c>
      <c r="Y257" s="291"/>
      <c r="Z257" s="4"/>
      <c r="AA257" s="4"/>
      <c r="AB257" s="4"/>
    </row>
    <row r="258" spans="1:28" s="366" customFormat="1" ht="15" customHeight="1" x14ac:dyDescent="0.25">
      <c r="A258" s="27"/>
      <c r="B258" s="8">
        <v>41</v>
      </c>
      <c r="C258" s="207">
        <v>634004</v>
      </c>
      <c r="D258" s="33" t="s">
        <v>614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65"/>
      <c r="P258" s="10"/>
      <c r="Q258" s="165"/>
      <c r="R258" s="165"/>
      <c r="S258" s="165">
        <v>1008</v>
      </c>
      <c r="T258" s="165"/>
      <c r="U258" s="165">
        <f t="shared" si="29"/>
        <v>0</v>
      </c>
      <c r="V258" s="165">
        <v>1008</v>
      </c>
      <c r="W258" s="165">
        <f>V258</f>
        <v>1008</v>
      </c>
      <c r="X258" s="452">
        <v>1008</v>
      </c>
      <c r="Y258" s="291"/>
      <c r="Z258" s="4"/>
      <c r="AA258" s="4"/>
      <c r="AB258" s="4"/>
    </row>
    <row r="259" spans="1:28" ht="15" customHeight="1" x14ac:dyDescent="0.25">
      <c r="A259" s="27">
        <v>258</v>
      </c>
      <c r="B259" s="8">
        <v>41</v>
      </c>
      <c r="C259" s="32">
        <v>635006</v>
      </c>
      <c r="D259" s="33" t="s">
        <v>316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3000</v>
      </c>
      <c r="L259" s="10"/>
      <c r="M259" s="10">
        <f>K259</f>
        <v>3000</v>
      </c>
      <c r="N259" s="10">
        <v>3000</v>
      </c>
      <c r="O259" s="165"/>
      <c r="P259" s="10">
        <f>N259</f>
        <v>3000</v>
      </c>
      <c r="Q259" s="165"/>
      <c r="R259" s="165">
        <f t="shared" si="30"/>
        <v>3000</v>
      </c>
      <c r="S259" s="165">
        <v>105.12</v>
      </c>
      <c r="T259" s="165"/>
      <c r="U259" s="165">
        <f t="shared" si="29"/>
        <v>3000</v>
      </c>
      <c r="V259" s="165"/>
      <c r="W259" s="165">
        <f t="shared" si="31"/>
        <v>3000</v>
      </c>
      <c r="X259" s="452">
        <v>105.12</v>
      </c>
      <c r="Y259" s="291" t="s">
        <v>315</v>
      </c>
      <c r="Z259" s="4"/>
      <c r="AA259" s="4"/>
      <c r="AB259" s="4"/>
    </row>
    <row r="260" spans="1:28" ht="15" customHeight="1" x14ac:dyDescent="0.25">
      <c r="A260" s="27">
        <v>259</v>
      </c>
      <c r="B260" s="124">
        <v>41</v>
      </c>
      <c r="C260" s="167">
        <v>635006</v>
      </c>
      <c r="D260" s="121" t="s">
        <v>317</v>
      </c>
      <c r="E260" s="161">
        <v>962.12</v>
      </c>
      <c r="F260" s="161">
        <v>1440.95</v>
      </c>
      <c r="G260" s="161">
        <v>1500</v>
      </c>
      <c r="H260" s="161">
        <v>2805.78</v>
      </c>
      <c r="I260" s="161">
        <v>1500</v>
      </c>
      <c r="J260" s="168">
        <v>1434</v>
      </c>
      <c r="K260" s="168" t="s">
        <v>318</v>
      </c>
      <c r="L260" s="157"/>
      <c r="M260" s="161" t="str">
        <f>K260</f>
        <v>3 000,00</v>
      </c>
      <c r="N260" s="177" t="e">
        <f>+#REF!+I260</f>
        <v>#REF!</v>
      </c>
      <c r="O260" s="157"/>
      <c r="P260" s="161" t="str">
        <f>M260</f>
        <v>3 000,00</v>
      </c>
      <c r="Q260" s="157">
        <v>5000</v>
      </c>
      <c r="R260" s="165">
        <f>P260+Q260</f>
        <v>8000</v>
      </c>
      <c r="S260" s="165">
        <v>5510.69</v>
      </c>
      <c r="T260" s="165"/>
      <c r="U260" s="165">
        <f t="shared" si="29"/>
        <v>8000</v>
      </c>
      <c r="V260" s="165"/>
      <c r="W260" s="165">
        <f t="shared" si="31"/>
        <v>8000</v>
      </c>
      <c r="X260" s="452">
        <v>8992.5300000000007</v>
      </c>
      <c r="Y260" s="291" t="s">
        <v>315</v>
      </c>
      <c r="Z260" s="4"/>
      <c r="AA260" s="4"/>
      <c r="AB260" s="4"/>
    </row>
    <row r="261" spans="1:28" ht="15" customHeight="1" x14ac:dyDescent="0.25">
      <c r="A261" s="27">
        <v>260</v>
      </c>
      <c r="B261" s="8">
        <v>41</v>
      </c>
      <c r="C261" s="32">
        <v>635006</v>
      </c>
      <c r="D261" s="33" t="s">
        <v>319</v>
      </c>
      <c r="E261" s="10">
        <v>702.74</v>
      </c>
      <c r="F261" s="10">
        <v>0</v>
      </c>
      <c r="G261" s="10">
        <v>500</v>
      </c>
      <c r="H261" s="10">
        <v>2341.11</v>
      </c>
      <c r="I261" s="10">
        <v>500</v>
      </c>
      <c r="J261" s="10">
        <v>97.44</v>
      </c>
      <c r="K261" s="10">
        <v>1500</v>
      </c>
      <c r="L261" s="10"/>
      <c r="M261" s="10">
        <v>1500</v>
      </c>
      <c r="N261" s="10">
        <v>1500</v>
      </c>
      <c r="O261" s="165"/>
      <c r="P261" s="10">
        <v>1500</v>
      </c>
      <c r="Q261" s="165"/>
      <c r="R261" s="165">
        <f t="shared" si="30"/>
        <v>1500</v>
      </c>
      <c r="S261" s="165">
        <v>97.44</v>
      </c>
      <c r="T261" s="165"/>
      <c r="U261" s="165">
        <f t="shared" si="29"/>
        <v>1500</v>
      </c>
      <c r="V261" s="165"/>
      <c r="W261" s="165">
        <f t="shared" si="31"/>
        <v>1500</v>
      </c>
      <c r="X261" s="452">
        <v>97.44</v>
      </c>
      <c r="Y261" s="291" t="s">
        <v>320</v>
      </c>
      <c r="Z261" s="4"/>
      <c r="AA261" s="4"/>
      <c r="AB261" s="4"/>
    </row>
    <row r="262" spans="1:28" ht="15" customHeight="1" x14ac:dyDescent="0.25">
      <c r="A262" s="27">
        <v>261</v>
      </c>
      <c r="B262" s="179">
        <v>41</v>
      </c>
      <c r="C262" s="180">
        <v>633006</v>
      </c>
      <c r="D262" s="181" t="s">
        <v>321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8000</v>
      </c>
      <c r="L262" s="10"/>
      <c r="M262" s="10">
        <v>8000</v>
      </c>
      <c r="N262" s="10">
        <v>8000</v>
      </c>
      <c r="O262" s="165"/>
      <c r="P262" s="10">
        <v>8000</v>
      </c>
      <c r="Q262" s="165"/>
      <c r="R262" s="165">
        <f t="shared" si="30"/>
        <v>8000</v>
      </c>
      <c r="S262" s="165">
        <v>0</v>
      </c>
      <c r="T262" s="165"/>
      <c r="U262" s="165">
        <f t="shared" si="29"/>
        <v>8000</v>
      </c>
      <c r="V262" s="165"/>
      <c r="W262" s="165">
        <f t="shared" si="31"/>
        <v>8000</v>
      </c>
      <c r="X262" s="452">
        <v>0</v>
      </c>
      <c r="Y262" s="291" t="s">
        <v>178</v>
      </c>
      <c r="Z262" s="4"/>
      <c r="AA262" s="4"/>
      <c r="AB262" s="4"/>
    </row>
    <row r="263" spans="1:28" s="366" customFormat="1" ht="15" customHeight="1" x14ac:dyDescent="0.25">
      <c r="A263" s="27"/>
      <c r="B263" s="368">
        <v>41</v>
      </c>
      <c r="C263" s="369">
        <v>636001</v>
      </c>
      <c r="D263" s="370" t="s">
        <v>615</v>
      </c>
      <c r="E263" s="178"/>
      <c r="F263" s="10"/>
      <c r="G263" s="10"/>
      <c r="H263" s="10">
        <v>0</v>
      </c>
      <c r="I263" s="10"/>
      <c r="J263" s="10">
        <v>0</v>
      </c>
      <c r="K263" s="10">
        <v>0</v>
      </c>
      <c r="L263" s="165"/>
      <c r="M263" s="10">
        <v>0</v>
      </c>
      <c r="N263" s="165"/>
      <c r="O263" s="165">
        <v>0</v>
      </c>
      <c r="P263" s="10">
        <v>0</v>
      </c>
      <c r="Q263" s="165">
        <v>0</v>
      </c>
      <c r="R263" s="165">
        <v>0</v>
      </c>
      <c r="S263" s="165">
        <v>2520</v>
      </c>
      <c r="T263" s="165"/>
      <c r="U263" s="165">
        <f t="shared" si="29"/>
        <v>0</v>
      </c>
      <c r="V263" s="165">
        <v>6000</v>
      </c>
      <c r="W263" s="165">
        <f>V263</f>
        <v>6000</v>
      </c>
      <c r="X263" s="452">
        <v>6912</v>
      </c>
      <c r="Y263" s="291"/>
      <c r="Z263" s="4"/>
      <c r="AA263" s="4"/>
      <c r="AB263" s="4"/>
    </row>
    <row r="264" spans="1:28" s="144" customFormat="1" ht="15" customHeight="1" x14ac:dyDescent="0.25">
      <c r="A264" s="27"/>
      <c r="B264" s="182">
        <v>41</v>
      </c>
      <c r="C264" s="403">
        <v>637004</v>
      </c>
      <c r="D264" s="183" t="s">
        <v>567</v>
      </c>
      <c r="E264" s="178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65"/>
      <c r="M264" s="10">
        <v>0</v>
      </c>
      <c r="N264" s="165" t="e">
        <f>#REF!</f>
        <v>#REF!</v>
      </c>
      <c r="O264" s="165"/>
      <c r="P264" s="10">
        <v>0</v>
      </c>
      <c r="Q264" s="165">
        <v>2200</v>
      </c>
      <c r="R264" s="165">
        <f>Q264</f>
        <v>2200</v>
      </c>
      <c r="S264" s="165">
        <v>2520</v>
      </c>
      <c r="T264" s="165"/>
      <c r="U264" s="165">
        <f t="shared" si="29"/>
        <v>2200</v>
      </c>
      <c r="V264" s="165">
        <v>320</v>
      </c>
      <c r="W264" s="165">
        <f>U264+V264</f>
        <v>2520</v>
      </c>
      <c r="X264" s="452">
        <v>2520</v>
      </c>
      <c r="Y264" s="291"/>
      <c r="Z264" s="4"/>
      <c r="AA264" s="4"/>
      <c r="AB264" s="4"/>
    </row>
    <row r="265" spans="1:28" s="488" customFormat="1" ht="15" customHeight="1" x14ac:dyDescent="0.25">
      <c r="A265" s="27"/>
      <c r="B265" s="368">
        <v>41</v>
      </c>
      <c r="C265" s="369">
        <v>637005</v>
      </c>
      <c r="D265" s="370" t="s">
        <v>238</v>
      </c>
      <c r="E265" s="178"/>
      <c r="F265" s="10"/>
      <c r="G265" s="10"/>
      <c r="H265" s="10"/>
      <c r="I265" s="10"/>
      <c r="J265" s="10"/>
      <c r="K265" s="10"/>
      <c r="L265" s="165"/>
      <c r="M265" s="10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487">
        <v>200</v>
      </c>
      <c r="Y265" s="291"/>
      <c r="Z265" s="4"/>
      <c r="AA265" s="4"/>
      <c r="AB265" s="4"/>
    </row>
    <row r="266" spans="1:28" s="488" customFormat="1" ht="15" customHeight="1" x14ac:dyDescent="0.25">
      <c r="A266" s="27"/>
      <c r="B266" s="368">
        <v>41</v>
      </c>
      <c r="C266" s="369">
        <v>637011</v>
      </c>
      <c r="D266" s="370" t="s">
        <v>633</v>
      </c>
      <c r="E266" s="178"/>
      <c r="F266" s="10"/>
      <c r="G266" s="10"/>
      <c r="H266" s="10"/>
      <c r="I266" s="10"/>
      <c r="J266" s="10"/>
      <c r="K266" s="10"/>
      <c r="L266" s="165"/>
      <c r="M266" s="10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487">
        <v>500</v>
      </c>
      <c r="Y266" s="291"/>
      <c r="Z266" s="4"/>
      <c r="AA266" s="4"/>
      <c r="AB266" s="4"/>
    </row>
    <row r="267" spans="1:28" s="374" customFormat="1" ht="15" customHeight="1" x14ac:dyDescent="0.25">
      <c r="A267" s="27"/>
      <c r="B267" s="368">
        <v>41</v>
      </c>
      <c r="C267" s="369">
        <v>637014</v>
      </c>
      <c r="D267" s="370" t="s">
        <v>617</v>
      </c>
      <c r="E267" s="178"/>
      <c r="F267" s="10"/>
      <c r="G267" s="10"/>
      <c r="H267" s="10"/>
      <c r="I267" s="10"/>
      <c r="J267" s="10"/>
      <c r="K267" s="10"/>
      <c r="L267" s="165"/>
      <c r="M267" s="10"/>
      <c r="N267" s="165"/>
      <c r="O267" s="165"/>
      <c r="P267" s="165"/>
      <c r="Q267" s="165"/>
      <c r="R267" s="165"/>
      <c r="S267" s="165">
        <v>685</v>
      </c>
      <c r="T267" s="165"/>
      <c r="U267" s="165">
        <f t="shared" si="29"/>
        <v>0</v>
      </c>
      <c r="V267" s="165">
        <v>685</v>
      </c>
      <c r="W267" s="165">
        <f>V267</f>
        <v>685</v>
      </c>
      <c r="X267" s="452">
        <v>685</v>
      </c>
      <c r="Y267" s="291"/>
      <c r="Z267" s="4"/>
      <c r="AA267" s="4"/>
      <c r="AB267" s="4"/>
    </row>
    <row r="268" spans="1:28" ht="21" customHeight="1" x14ac:dyDescent="0.25">
      <c r="A268" s="27">
        <v>262</v>
      </c>
      <c r="B268" s="571" t="s">
        <v>322</v>
      </c>
      <c r="C268" s="572"/>
      <c r="D268" s="573"/>
      <c r="E268" s="14">
        <f t="shared" ref="E268:K268" si="32">SUM(E269:E274)</f>
        <v>5112.7999999999993</v>
      </c>
      <c r="F268" s="14">
        <f t="shared" si="32"/>
        <v>4266.33</v>
      </c>
      <c r="G268" s="14">
        <f t="shared" si="32"/>
        <v>6050</v>
      </c>
      <c r="H268" s="14">
        <f t="shared" si="32"/>
        <v>4337.1200000000008</v>
      </c>
      <c r="I268" s="14">
        <f t="shared" si="32"/>
        <v>6050</v>
      </c>
      <c r="J268" s="14">
        <f t="shared" si="32"/>
        <v>2610.58</v>
      </c>
      <c r="K268" s="14">
        <f t="shared" si="32"/>
        <v>7050</v>
      </c>
      <c r="L268" s="14">
        <v>0</v>
      </c>
      <c r="M268" s="14">
        <f>SUM(M269:M274)</f>
        <v>7050</v>
      </c>
      <c r="N268" s="14">
        <f>SUM(N269:N274)</f>
        <v>7050</v>
      </c>
      <c r="O268" s="47">
        <v>0</v>
      </c>
      <c r="P268" s="47">
        <f>SUM(P269:P274)</f>
        <v>7050</v>
      </c>
      <c r="Q268" s="47">
        <v>0</v>
      </c>
      <c r="R268" s="47">
        <f>SUM(R269:R274)</f>
        <v>7050</v>
      </c>
      <c r="S268" s="47">
        <f>SUM(S269:S274)</f>
        <v>5383.5099999999993</v>
      </c>
      <c r="T268" s="47"/>
      <c r="U268" s="47">
        <f>SUM(U269:U274)</f>
        <v>7050</v>
      </c>
      <c r="V268" s="47">
        <f>SUM(V269:V274)</f>
        <v>6000</v>
      </c>
      <c r="W268" s="47">
        <f>SUM(W269:W274)</f>
        <v>13050</v>
      </c>
      <c r="X268" s="220">
        <f>SUM(X269:X274)</f>
        <v>8206.91</v>
      </c>
      <c r="Y268" s="364" t="s">
        <v>73</v>
      </c>
      <c r="Z268" s="7"/>
      <c r="AA268" s="7"/>
      <c r="AB268" s="7"/>
    </row>
    <row r="269" spans="1:28" ht="14.25" customHeight="1" x14ac:dyDescent="0.25">
      <c r="A269" s="27">
        <v>263</v>
      </c>
      <c r="B269" s="630">
        <v>41</v>
      </c>
      <c r="C269" s="632">
        <v>632001</v>
      </c>
      <c r="D269" s="33" t="s">
        <v>323</v>
      </c>
      <c r="E269" s="10">
        <v>799.64</v>
      </c>
      <c r="F269" s="10">
        <v>708.85</v>
      </c>
      <c r="G269" s="10">
        <v>1200</v>
      </c>
      <c r="H269" s="10">
        <v>950.2</v>
      </c>
      <c r="I269" s="10">
        <v>1200</v>
      </c>
      <c r="J269" s="10">
        <v>185.15</v>
      </c>
      <c r="K269" s="10">
        <v>1200</v>
      </c>
      <c r="L269" s="10"/>
      <c r="M269" s="10">
        <v>1200</v>
      </c>
      <c r="N269" s="10">
        <v>1200</v>
      </c>
      <c r="O269" s="165"/>
      <c r="P269" s="10">
        <v>1200</v>
      </c>
      <c r="Q269" s="165"/>
      <c r="R269" s="10">
        <v>1200</v>
      </c>
      <c r="S269" s="165">
        <v>384.15</v>
      </c>
      <c r="T269" s="165"/>
      <c r="U269" s="10">
        <v>1200</v>
      </c>
      <c r="V269" s="165"/>
      <c r="W269" s="165">
        <f>U269</f>
        <v>1200</v>
      </c>
      <c r="X269" s="452">
        <v>583.15</v>
      </c>
      <c r="Y269" s="291" t="s">
        <v>324</v>
      </c>
      <c r="Z269" s="4"/>
      <c r="AA269" s="4"/>
      <c r="AB269" s="4"/>
    </row>
    <row r="270" spans="1:28" ht="14.25" customHeight="1" x14ac:dyDescent="0.25">
      <c r="A270" s="27">
        <v>264</v>
      </c>
      <c r="B270" s="631"/>
      <c r="C270" s="633"/>
      <c r="D270" s="33" t="s">
        <v>325</v>
      </c>
      <c r="E270" s="10">
        <v>3038.54</v>
      </c>
      <c r="F270" s="10">
        <v>2985.4</v>
      </c>
      <c r="G270" s="10">
        <v>3500</v>
      </c>
      <c r="H270" s="10">
        <v>2717.07</v>
      </c>
      <c r="I270" s="10">
        <v>3500</v>
      </c>
      <c r="J270" s="10">
        <v>2425.4299999999998</v>
      </c>
      <c r="K270" s="10">
        <v>3500</v>
      </c>
      <c r="L270" s="10"/>
      <c r="M270" s="10">
        <v>3500</v>
      </c>
      <c r="N270" s="10">
        <v>3500</v>
      </c>
      <c r="O270" s="165"/>
      <c r="P270" s="10">
        <v>3500</v>
      </c>
      <c r="Q270" s="165"/>
      <c r="R270" s="10">
        <v>3500</v>
      </c>
      <c r="S270" s="165">
        <v>4999.3599999999997</v>
      </c>
      <c r="T270" s="165"/>
      <c r="U270" s="10">
        <v>3500</v>
      </c>
      <c r="V270" s="165">
        <v>6000</v>
      </c>
      <c r="W270" s="165">
        <f>U270+V270</f>
        <v>9500</v>
      </c>
      <c r="X270" s="452">
        <v>7623.76</v>
      </c>
      <c r="Y270" s="291" t="s">
        <v>324</v>
      </c>
      <c r="Z270" s="4"/>
      <c r="AA270" s="4"/>
      <c r="AB270" s="4"/>
    </row>
    <row r="271" spans="1:28" ht="15" customHeight="1" x14ac:dyDescent="0.25">
      <c r="A271" s="27">
        <v>265</v>
      </c>
      <c r="B271" s="51">
        <v>41</v>
      </c>
      <c r="C271" s="48">
        <v>633006</v>
      </c>
      <c r="D271" s="33" t="s">
        <v>235</v>
      </c>
      <c r="E271" s="10">
        <v>0</v>
      </c>
      <c r="F271" s="10">
        <v>0</v>
      </c>
      <c r="G271" s="10">
        <v>200</v>
      </c>
      <c r="H271" s="10">
        <v>20.98</v>
      </c>
      <c r="I271" s="10">
        <v>200</v>
      </c>
      <c r="J271" s="10">
        <v>0</v>
      </c>
      <c r="K271" s="10">
        <v>200</v>
      </c>
      <c r="L271" s="10"/>
      <c r="M271" s="10">
        <v>200</v>
      </c>
      <c r="N271" s="10">
        <v>200</v>
      </c>
      <c r="O271" s="165"/>
      <c r="P271" s="10">
        <v>200</v>
      </c>
      <c r="Q271" s="165"/>
      <c r="R271" s="10">
        <v>200</v>
      </c>
      <c r="S271" s="165">
        <v>0</v>
      </c>
      <c r="T271" s="165"/>
      <c r="U271" s="10">
        <v>200</v>
      </c>
      <c r="V271" s="165"/>
      <c r="W271" s="165">
        <f>U271</f>
        <v>200</v>
      </c>
      <c r="X271" s="452">
        <v>0</v>
      </c>
      <c r="Y271" s="291" t="s">
        <v>324</v>
      </c>
      <c r="Z271" s="4"/>
      <c r="AA271" s="4"/>
      <c r="AB271" s="4"/>
    </row>
    <row r="272" spans="1:28" ht="15" customHeight="1" x14ac:dyDescent="0.25">
      <c r="A272" s="27">
        <v>266</v>
      </c>
      <c r="B272" s="51">
        <v>41</v>
      </c>
      <c r="C272" s="48">
        <v>635006</v>
      </c>
      <c r="D272" s="33" t="s">
        <v>326</v>
      </c>
      <c r="E272" s="10">
        <v>265.56</v>
      </c>
      <c r="F272" s="10">
        <v>0</v>
      </c>
      <c r="G272" s="72">
        <v>1000</v>
      </c>
      <c r="H272" s="72">
        <v>101.76</v>
      </c>
      <c r="I272" s="72">
        <v>1000</v>
      </c>
      <c r="J272" s="72">
        <v>0</v>
      </c>
      <c r="K272" s="72">
        <v>1000</v>
      </c>
      <c r="L272" s="72"/>
      <c r="M272" s="72">
        <v>1000</v>
      </c>
      <c r="N272" s="72">
        <v>1000</v>
      </c>
      <c r="O272" s="39"/>
      <c r="P272" s="72">
        <v>1000</v>
      </c>
      <c r="Q272" s="39"/>
      <c r="R272" s="72">
        <v>1000</v>
      </c>
      <c r="S272" s="39">
        <v>0</v>
      </c>
      <c r="T272" s="39"/>
      <c r="U272" s="72">
        <v>1000</v>
      </c>
      <c r="V272" s="39"/>
      <c r="W272" s="165">
        <f>U272</f>
        <v>1000</v>
      </c>
      <c r="X272" s="452">
        <v>0</v>
      </c>
      <c r="Y272" s="291" t="s">
        <v>324</v>
      </c>
      <c r="Z272" s="4"/>
      <c r="AA272" s="4"/>
      <c r="AB272" s="4"/>
    </row>
    <row r="273" spans="1:28" ht="15" customHeight="1" x14ac:dyDescent="0.25">
      <c r="A273" s="27">
        <v>267</v>
      </c>
      <c r="B273" s="51">
        <v>41</v>
      </c>
      <c r="C273" s="48">
        <v>637004</v>
      </c>
      <c r="D273" s="33" t="s">
        <v>327</v>
      </c>
      <c r="E273" s="10">
        <v>480</v>
      </c>
      <c r="F273" s="10">
        <v>108</v>
      </c>
      <c r="G273" s="10">
        <v>0</v>
      </c>
      <c r="H273" s="10">
        <v>0</v>
      </c>
      <c r="I273" s="10">
        <v>0</v>
      </c>
      <c r="J273" s="10">
        <v>0</v>
      </c>
      <c r="K273" s="10">
        <v>500</v>
      </c>
      <c r="L273" s="10"/>
      <c r="M273" s="10">
        <v>500</v>
      </c>
      <c r="N273" s="10">
        <v>500</v>
      </c>
      <c r="O273" s="165"/>
      <c r="P273" s="10">
        <v>500</v>
      </c>
      <c r="Q273" s="165"/>
      <c r="R273" s="10">
        <v>500</v>
      </c>
      <c r="S273" s="165">
        <v>0</v>
      </c>
      <c r="T273" s="165"/>
      <c r="U273" s="10">
        <v>500</v>
      </c>
      <c r="V273" s="165"/>
      <c r="W273" s="165">
        <f>U273</f>
        <v>500</v>
      </c>
      <c r="X273" s="452">
        <v>0</v>
      </c>
      <c r="Y273" s="291" t="s">
        <v>324</v>
      </c>
      <c r="Z273" s="4"/>
      <c r="AA273" s="4"/>
      <c r="AB273" s="4"/>
    </row>
    <row r="274" spans="1:28" ht="15" customHeight="1" x14ac:dyDescent="0.25">
      <c r="A274" s="27">
        <v>269</v>
      </c>
      <c r="B274" s="18">
        <v>41</v>
      </c>
      <c r="C274" s="48">
        <v>637018</v>
      </c>
      <c r="D274" s="33" t="s">
        <v>328</v>
      </c>
      <c r="E274" s="10">
        <v>529.05999999999995</v>
      </c>
      <c r="F274" s="10">
        <v>464.08</v>
      </c>
      <c r="G274" s="10">
        <v>150</v>
      </c>
      <c r="H274" s="10">
        <v>547.11</v>
      </c>
      <c r="I274" s="10">
        <v>150</v>
      </c>
      <c r="J274" s="10">
        <v>0</v>
      </c>
      <c r="K274" s="10">
        <v>650</v>
      </c>
      <c r="L274" s="10"/>
      <c r="M274" s="10">
        <v>650</v>
      </c>
      <c r="N274" s="10">
        <v>650</v>
      </c>
      <c r="O274" s="165"/>
      <c r="P274" s="10">
        <v>650</v>
      </c>
      <c r="Q274" s="165"/>
      <c r="R274" s="10">
        <v>650</v>
      </c>
      <c r="S274" s="165">
        <v>0</v>
      </c>
      <c r="T274" s="165"/>
      <c r="U274" s="10">
        <v>650</v>
      </c>
      <c r="V274" s="165"/>
      <c r="W274" s="165">
        <f>U274</f>
        <v>650</v>
      </c>
      <c r="X274" s="452">
        <v>0</v>
      </c>
      <c r="Y274" s="291" t="s">
        <v>324</v>
      </c>
      <c r="Z274" s="4"/>
      <c r="AA274" s="4"/>
      <c r="AB274" s="4"/>
    </row>
    <row r="275" spans="1:28" ht="21" customHeight="1" x14ac:dyDescent="0.25">
      <c r="A275" s="27">
        <v>270</v>
      </c>
      <c r="B275" s="574" t="s">
        <v>329</v>
      </c>
      <c r="C275" s="575"/>
      <c r="D275" s="576"/>
      <c r="E275" s="14">
        <f t="shared" ref="E275:K275" si="33">SUM(E276:E280)</f>
        <v>3802.0000000000005</v>
      </c>
      <c r="F275" s="14">
        <f t="shared" si="33"/>
        <v>3756.5999999999995</v>
      </c>
      <c r="G275" s="14">
        <f t="shared" si="33"/>
        <v>10100</v>
      </c>
      <c r="H275" s="14">
        <f t="shared" si="33"/>
        <v>3996.6699999999996</v>
      </c>
      <c r="I275" s="14">
        <f t="shared" si="33"/>
        <v>10100</v>
      </c>
      <c r="J275" s="14">
        <f t="shared" si="33"/>
        <v>2113.62</v>
      </c>
      <c r="K275" s="14">
        <f t="shared" si="33"/>
        <v>6400</v>
      </c>
      <c r="L275" s="14">
        <v>0</v>
      </c>
      <c r="M275" s="14">
        <f>SUM(M276:M280)</f>
        <v>6400</v>
      </c>
      <c r="N275" s="14">
        <f>SUM(N276:N280)</f>
        <v>6400</v>
      </c>
      <c r="O275" s="47">
        <v>0</v>
      </c>
      <c r="P275" s="47">
        <f>SUM(P276:P280)</f>
        <v>6400</v>
      </c>
      <c r="Q275" s="47">
        <v>0</v>
      </c>
      <c r="R275" s="47">
        <f>SUM(R276:R280)</f>
        <v>6400</v>
      </c>
      <c r="S275" s="47">
        <f>SUM(S276:S280)</f>
        <v>3932.66</v>
      </c>
      <c r="T275" s="47"/>
      <c r="U275" s="47">
        <f>SUM(U276:U280)</f>
        <v>6400</v>
      </c>
      <c r="V275" s="47">
        <f>SUM(V276:V280)</f>
        <v>5000</v>
      </c>
      <c r="W275" s="47">
        <f>SUM(W276:W280)</f>
        <v>11400</v>
      </c>
      <c r="X275" s="220">
        <f>SUM(X276:X280)</f>
        <v>7602.37</v>
      </c>
      <c r="Y275" s="364"/>
      <c r="Z275" s="7"/>
      <c r="AA275" s="7"/>
      <c r="AB275" s="7"/>
    </row>
    <row r="276" spans="1:28" ht="25.5" customHeight="1" x14ac:dyDescent="0.25">
      <c r="A276" s="27">
        <v>271</v>
      </c>
      <c r="B276" s="8">
        <v>41</v>
      </c>
      <c r="C276" s="32">
        <v>632001</v>
      </c>
      <c r="D276" s="33" t="s">
        <v>330</v>
      </c>
      <c r="E276" s="10">
        <v>3016.44</v>
      </c>
      <c r="F276" s="10">
        <v>1981.62</v>
      </c>
      <c r="G276" s="10">
        <v>3200</v>
      </c>
      <c r="H276" s="10">
        <v>2152.6</v>
      </c>
      <c r="I276" s="10">
        <v>3200</v>
      </c>
      <c r="J276" s="10">
        <v>2113.62</v>
      </c>
      <c r="K276" s="10">
        <v>2500</v>
      </c>
      <c r="L276" s="10"/>
      <c r="M276" s="10">
        <v>2500</v>
      </c>
      <c r="N276" s="10">
        <v>2500</v>
      </c>
      <c r="O276" s="165"/>
      <c r="P276" s="10">
        <v>2500</v>
      </c>
      <c r="Q276" s="165"/>
      <c r="R276" s="10">
        <v>2500</v>
      </c>
      <c r="S276" s="165">
        <v>3884.47</v>
      </c>
      <c r="T276" s="165"/>
      <c r="U276" s="10">
        <v>2500</v>
      </c>
      <c r="V276" s="165">
        <v>5000</v>
      </c>
      <c r="W276" s="165">
        <f>U276+V276</f>
        <v>7500</v>
      </c>
      <c r="X276" s="452">
        <v>4405.9799999999996</v>
      </c>
      <c r="Y276" s="291" t="s">
        <v>331</v>
      </c>
      <c r="Z276" s="4"/>
      <c r="AA276" s="4"/>
      <c r="AB276" s="4"/>
    </row>
    <row r="277" spans="1:28" ht="15" customHeight="1" x14ac:dyDescent="0.25">
      <c r="A277" s="27">
        <v>272</v>
      </c>
      <c r="B277" s="8">
        <v>41</v>
      </c>
      <c r="C277" s="32">
        <v>633006</v>
      </c>
      <c r="D277" s="33" t="s">
        <v>332</v>
      </c>
      <c r="E277" s="10">
        <v>314.55</v>
      </c>
      <c r="F277" s="10">
        <v>392.14</v>
      </c>
      <c r="G277" s="72">
        <v>1500</v>
      </c>
      <c r="H277" s="72">
        <v>1608.35</v>
      </c>
      <c r="I277" s="72">
        <v>1500</v>
      </c>
      <c r="J277" s="72">
        <v>0</v>
      </c>
      <c r="K277" s="72">
        <v>500</v>
      </c>
      <c r="L277" s="72"/>
      <c r="M277" s="72">
        <v>500</v>
      </c>
      <c r="N277" s="72">
        <v>500</v>
      </c>
      <c r="O277" s="39"/>
      <c r="P277" s="72">
        <v>500</v>
      </c>
      <c r="Q277" s="39"/>
      <c r="R277" s="72">
        <v>500</v>
      </c>
      <c r="S277" s="39">
        <v>0</v>
      </c>
      <c r="T277" s="39"/>
      <c r="U277" s="72">
        <v>500</v>
      </c>
      <c r="V277" s="39"/>
      <c r="W277" s="39">
        <f t="shared" ref="W277:W289" si="34">U277</f>
        <v>500</v>
      </c>
      <c r="X277" s="451">
        <v>1385.19</v>
      </c>
      <c r="Y277" s="291" t="s">
        <v>331</v>
      </c>
      <c r="Z277" s="4"/>
      <c r="AA277" s="4"/>
      <c r="AB277" s="4"/>
    </row>
    <row r="278" spans="1:28" ht="15" customHeight="1" x14ac:dyDescent="0.25">
      <c r="A278" s="27">
        <v>273</v>
      </c>
      <c r="B278" s="8">
        <v>41</v>
      </c>
      <c r="C278" s="32">
        <v>633006</v>
      </c>
      <c r="D278" s="33" t="s">
        <v>333</v>
      </c>
      <c r="E278" s="10">
        <v>0</v>
      </c>
      <c r="F278" s="10">
        <v>0</v>
      </c>
      <c r="G278" s="72">
        <v>0</v>
      </c>
      <c r="H278" s="72">
        <v>0</v>
      </c>
      <c r="I278" s="72">
        <v>0</v>
      </c>
      <c r="J278" s="127">
        <v>0</v>
      </c>
      <c r="K278" s="127">
        <v>1500</v>
      </c>
      <c r="L278" s="72"/>
      <c r="M278" s="72">
        <v>1500</v>
      </c>
      <c r="N278" s="127">
        <v>1500</v>
      </c>
      <c r="O278" s="259"/>
      <c r="P278" s="72">
        <v>1500</v>
      </c>
      <c r="Q278" s="39"/>
      <c r="R278" s="72">
        <v>1500</v>
      </c>
      <c r="S278" s="39">
        <v>0</v>
      </c>
      <c r="T278" s="39"/>
      <c r="U278" s="72">
        <v>1500</v>
      </c>
      <c r="V278" s="39"/>
      <c r="W278" s="39">
        <f t="shared" si="34"/>
        <v>1500</v>
      </c>
      <c r="X278" s="451">
        <v>0</v>
      </c>
      <c r="Y278" s="291"/>
      <c r="Z278" s="4"/>
      <c r="AA278" s="4"/>
      <c r="AB278" s="4"/>
    </row>
    <row r="279" spans="1:28" ht="15" customHeight="1" x14ac:dyDescent="0.25">
      <c r="A279" s="27">
        <v>274</v>
      </c>
      <c r="B279" s="8">
        <v>41</v>
      </c>
      <c r="C279" s="43">
        <v>634001</v>
      </c>
      <c r="D279" s="44" t="s">
        <v>334</v>
      </c>
      <c r="E279" s="72">
        <v>298.20999999999998</v>
      </c>
      <c r="F279" s="72">
        <v>113.91</v>
      </c>
      <c r="G279" s="72">
        <v>400</v>
      </c>
      <c r="H279" s="72">
        <v>235.72</v>
      </c>
      <c r="I279" s="72">
        <v>400</v>
      </c>
      <c r="J279" s="72">
        <v>0</v>
      </c>
      <c r="K279" s="72">
        <v>400</v>
      </c>
      <c r="L279" s="72"/>
      <c r="M279" s="72">
        <v>400</v>
      </c>
      <c r="N279" s="72">
        <v>400</v>
      </c>
      <c r="O279" s="39"/>
      <c r="P279" s="72">
        <v>400</v>
      </c>
      <c r="Q279" s="39"/>
      <c r="R279" s="72">
        <v>400</v>
      </c>
      <c r="S279" s="39">
        <v>48.19</v>
      </c>
      <c r="T279" s="39"/>
      <c r="U279" s="72">
        <v>400</v>
      </c>
      <c r="V279" s="39"/>
      <c r="W279" s="39">
        <f t="shared" si="34"/>
        <v>400</v>
      </c>
      <c r="X279" s="451">
        <v>111.2</v>
      </c>
      <c r="Y279" s="291" t="s">
        <v>331</v>
      </c>
      <c r="Z279" s="4"/>
      <c r="AA279" s="4"/>
      <c r="AB279" s="4"/>
    </row>
    <row r="280" spans="1:28" ht="15" customHeight="1" x14ac:dyDescent="0.25">
      <c r="A280" s="27">
        <v>276</v>
      </c>
      <c r="B280" s="8">
        <v>41</v>
      </c>
      <c r="C280" s="32">
        <v>637002</v>
      </c>
      <c r="D280" s="33" t="s">
        <v>335</v>
      </c>
      <c r="E280" s="10">
        <v>172.8</v>
      </c>
      <c r="F280" s="10">
        <v>1268.93</v>
      </c>
      <c r="G280" s="72">
        <v>5000</v>
      </c>
      <c r="H280" s="72">
        <v>0</v>
      </c>
      <c r="I280" s="72">
        <v>5000</v>
      </c>
      <c r="J280" s="127">
        <v>0</v>
      </c>
      <c r="K280" s="127">
        <v>1500</v>
      </c>
      <c r="L280" s="72"/>
      <c r="M280" s="72">
        <v>1500</v>
      </c>
      <c r="N280" s="127">
        <v>1500</v>
      </c>
      <c r="O280" s="259"/>
      <c r="P280" s="72">
        <v>1500</v>
      </c>
      <c r="Q280" s="39"/>
      <c r="R280" s="72">
        <v>1500</v>
      </c>
      <c r="S280" s="39">
        <v>0</v>
      </c>
      <c r="T280" s="39"/>
      <c r="U280" s="72">
        <v>1500</v>
      </c>
      <c r="V280" s="39"/>
      <c r="W280" s="39">
        <f t="shared" si="34"/>
        <v>1500</v>
      </c>
      <c r="X280" s="451">
        <v>1700</v>
      </c>
      <c r="Y280" s="291" t="s">
        <v>336</v>
      </c>
      <c r="Z280" s="4"/>
      <c r="AA280" s="4"/>
      <c r="AB280" s="4"/>
    </row>
    <row r="281" spans="1:28" ht="21" customHeight="1" x14ac:dyDescent="0.25">
      <c r="A281" s="27">
        <v>277</v>
      </c>
      <c r="B281" s="574" t="s">
        <v>337</v>
      </c>
      <c r="C281" s="575"/>
      <c r="D281" s="576"/>
      <c r="E281" s="14">
        <f>SUM(E282)</f>
        <v>7798.21</v>
      </c>
      <c r="F281" s="14">
        <f>F282</f>
        <v>681.31</v>
      </c>
      <c r="G281" s="14">
        <f>SUM(G282)</f>
        <v>10500</v>
      </c>
      <c r="H281" s="14">
        <f>H282</f>
        <v>8126.21</v>
      </c>
      <c r="I281" s="14">
        <f>SUM(I282)</f>
        <v>10500</v>
      </c>
      <c r="J281" s="14">
        <v>0</v>
      </c>
      <c r="K281" s="14">
        <f>SUM(K282:K284)</f>
        <v>17200</v>
      </c>
      <c r="L281" s="14">
        <v>0</v>
      </c>
      <c r="M281" s="14">
        <f>SUM(M282:M284)</f>
        <v>17200</v>
      </c>
      <c r="N281" s="14">
        <f>SUM(N282:N284)</f>
        <v>17200</v>
      </c>
      <c r="O281" s="47">
        <v>0</v>
      </c>
      <c r="P281" s="47">
        <f>SUM(P282:P284)</f>
        <v>17200</v>
      </c>
      <c r="Q281" s="47">
        <v>0</v>
      </c>
      <c r="R281" s="47">
        <f>SUM(R282:R284)</f>
        <v>17200</v>
      </c>
      <c r="S281" s="47">
        <f>SUM(S282:S284)</f>
        <v>2671.85</v>
      </c>
      <c r="T281" s="47"/>
      <c r="U281" s="47">
        <f>SUM(U282:U284)</f>
        <v>17200</v>
      </c>
      <c r="V281" s="47">
        <f>SUM(V282:V284)</f>
        <v>0</v>
      </c>
      <c r="W281" s="47">
        <f t="shared" si="34"/>
        <v>17200</v>
      </c>
      <c r="X281" s="220">
        <f>SUM(X282:X284)</f>
        <v>6599.83</v>
      </c>
      <c r="Y281" s="364"/>
      <c r="Z281" s="7"/>
      <c r="AA281" s="7"/>
      <c r="AB281" s="7"/>
    </row>
    <row r="282" spans="1:28" ht="14.25" customHeight="1" x14ac:dyDescent="0.25">
      <c r="A282" s="27">
        <v>278</v>
      </c>
      <c r="B282" s="51">
        <v>41</v>
      </c>
      <c r="C282" s="48">
        <v>637002</v>
      </c>
      <c r="D282" s="33" t="s">
        <v>338</v>
      </c>
      <c r="E282" s="10">
        <v>7798.21</v>
      </c>
      <c r="F282" s="10">
        <v>681.31</v>
      </c>
      <c r="G282" s="72">
        <v>10500</v>
      </c>
      <c r="H282" s="72">
        <v>8126.21</v>
      </c>
      <c r="I282" s="72">
        <v>10500</v>
      </c>
      <c r="J282" s="127">
        <v>0</v>
      </c>
      <c r="K282" s="127">
        <v>11200</v>
      </c>
      <c r="L282" s="72"/>
      <c r="M282" s="72">
        <f>K282</f>
        <v>11200</v>
      </c>
      <c r="N282" s="127">
        <v>11200</v>
      </c>
      <c r="O282" s="259"/>
      <c r="P282" s="72">
        <f>N282</f>
        <v>11200</v>
      </c>
      <c r="Q282" s="39"/>
      <c r="R282" s="72">
        <f>P282</f>
        <v>11200</v>
      </c>
      <c r="S282" s="39">
        <v>2671.85</v>
      </c>
      <c r="T282" s="39"/>
      <c r="U282" s="72">
        <f>R282</f>
        <v>11200</v>
      </c>
      <c r="V282" s="39"/>
      <c r="W282" s="39">
        <f t="shared" si="34"/>
        <v>11200</v>
      </c>
      <c r="X282" s="451">
        <v>6599.83</v>
      </c>
      <c r="Y282" s="291" t="s">
        <v>339</v>
      </c>
      <c r="Z282" s="4"/>
      <c r="AA282" s="4"/>
      <c r="AB282" s="4"/>
    </row>
    <row r="283" spans="1:28" ht="14.25" customHeight="1" x14ac:dyDescent="0.25">
      <c r="A283" s="27">
        <v>279</v>
      </c>
      <c r="B283" s="51">
        <v>41</v>
      </c>
      <c r="C283" s="71">
        <v>637</v>
      </c>
      <c r="D283" s="46" t="s">
        <v>340</v>
      </c>
      <c r="E283" s="10"/>
      <c r="F283" s="10"/>
      <c r="G283" s="72"/>
      <c r="H283" s="72"/>
      <c r="I283" s="72"/>
      <c r="J283" s="127">
        <v>0</v>
      </c>
      <c r="K283" s="127">
        <v>3000</v>
      </c>
      <c r="L283" s="72"/>
      <c r="M283" s="72">
        <f>K283</f>
        <v>3000</v>
      </c>
      <c r="N283" s="127">
        <v>3000</v>
      </c>
      <c r="O283" s="259"/>
      <c r="P283" s="72">
        <f>N283</f>
        <v>3000</v>
      </c>
      <c r="Q283" s="39"/>
      <c r="R283" s="72">
        <f>P283</f>
        <v>3000</v>
      </c>
      <c r="S283" s="39">
        <v>0</v>
      </c>
      <c r="T283" s="39"/>
      <c r="U283" s="72">
        <f>R283</f>
        <v>3000</v>
      </c>
      <c r="V283" s="39"/>
      <c r="W283" s="39">
        <f t="shared" si="34"/>
        <v>3000</v>
      </c>
      <c r="X283" s="451">
        <v>0</v>
      </c>
      <c r="Y283" s="291"/>
      <c r="Z283" s="4"/>
      <c r="AA283" s="4"/>
      <c r="AB283" s="4"/>
    </row>
    <row r="284" spans="1:28" ht="14.25" customHeight="1" x14ac:dyDescent="0.25">
      <c r="A284" s="27">
        <v>280</v>
      </c>
      <c r="B284" s="51">
        <v>41</v>
      </c>
      <c r="C284" s="71"/>
      <c r="D284" s="46" t="s">
        <v>341</v>
      </c>
      <c r="E284" s="10"/>
      <c r="F284" s="10"/>
      <c r="G284" s="72"/>
      <c r="H284" s="72"/>
      <c r="I284" s="72"/>
      <c r="J284" s="127">
        <v>0</v>
      </c>
      <c r="K284" s="127">
        <v>3000</v>
      </c>
      <c r="L284" s="72"/>
      <c r="M284" s="72">
        <f>K284</f>
        <v>3000</v>
      </c>
      <c r="N284" s="127">
        <v>3000</v>
      </c>
      <c r="O284" s="259"/>
      <c r="P284" s="72">
        <f>N284</f>
        <v>3000</v>
      </c>
      <c r="Q284" s="39"/>
      <c r="R284" s="72">
        <f>P284</f>
        <v>3000</v>
      </c>
      <c r="S284" s="39">
        <v>0</v>
      </c>
      <c r="T284" s="39"/>
      <c r="U284" s="72">
        <f>R284</f>
        <v>3000</v>
      </c>
      <c r="V284" s="39"/>
      <c r="W284" s="39">
        <f t="shared" si="34"/>
        <v>3000</v>
      </c>
      <c r="X284" s="451">
        <v>0</v>
      </c>
      <c r="Y284" s="291"/>
      <c r="Z284" s="4"/>
      <c r="AA284" s="4"/>
      <c r="AB284" s="4"/>
    </row>
    <row r="285" spans="1:28" ht="21" customHeight="1" x14ac:dyDescent="0.25">
      <c r="A285" s="27">
        <v>281</v>
      </c>
      <c r="B285" s="574" t="s">
        <v>342</v>
      </c>
      <c r="C285" s="575"/>
      <c r="D285" s="576"/>
      <c r="E285" s="14">
        <f>SUM(E286)</f>
        <v>92.4</v>
      </c>
      <c r="F285" s="14">
        <f>F289</f>
        <v>5105</v>
      </c>
      <c r="G285" s="14">
        <f>SUM(G286:G289)</f>
        <v>4500</v>
      </c>
      <c r="H285" s="14">
        <f>H286+H287+H289</f>
        <v>15436.25</v>
      </c>
      <c r="I285" s="14">
        <f>SUM(I286:I289)</f>
        <v>4500</v>
      </c>
      <c r="J285" s="14">
        <v>0</v>
      </c>
      <c r="K285" s="14">
        <f>SUM(K286:K289)</f>
        <v>2350</v>
      </c>
      <c r="L285" s="14">
        <v>0</v>
      </c>
      <c r="M285" s="14">
        <f>SUM(M286:M289)</f>
        <v>2350</v>
      </c>
      <c r="N285" s="14">
        <f>SUM(N286:N289)</f>
        <v>2350</v>
      </c>
      <c r="O285" s="47">
        <v>0</v>
      </c>
      <c r="P285" s="47">
        <f>SUM(P286:P289)</f>
        <v>2350</v>
      </c>
      <c r="Q285" s="47">
        <v>0</v>
      </c>
      <c r="R285" s="47">
        <f>SUM(R286:R289)</f>
        <v>2350</v>
      </c>
      <c r="S285" s="47">
        <f>SUM(S286:S289)</f>
        <v>0</v>
      </c>
      <c r="T285" s="47"/>
      <c r="U285" s="47">
        <f>SUM(U286:U289)</f>
        <v>2350</v>
      </c>
      <c r="V285" s="47">
        <f>SUM(V286:V289)</f>
        <v>0</v>
      </c>
      <c r="W285" s="47">
        <f t="shared" si="34"/>
        <v>2350</v>
      </c>
      <c r="X285" s="220">
        <f>SUM(X286:X289)</f>
        <v>0</v>
      </c>
      <c r="Y285" s="364"/>
      <c r="Z285" s="7"/>
      <c r="AA285" s="7"/>
      <c r="AB285" s="7"/>
    </row>
    <row r="286" spans="1:28" ht="15" customHeight="1" x14ac:dyDescent="0.25">
      <c r="A286" s="27">
        <v>282</v>
      </c>
      <c r="B286" s="51">
        <v>41</v>
      </c>
      <c r="C286" s="48">
        <v>635004</v>
      </c>
      <c r="D286" s="33" t="s">
        <v>343</v>
      </c>
      <c r="E286" s="10">
        <v>92.4</v>
      </c>
      <c r="F286" s="10">
        <v>0</v>
      </c>
      <c r="G286" s="10">
        <v>2000</v>
      </c>
      <c r="H286" s="10">
        <v>320.39999999999998</v>
      </c>
      <c r="I286" s="10">
        <v>2000</v>
      </c>
      <c r="J286" s="10">
        <v>0</v>
      </c>
      <c r="K286" s="10">
        <v>2000</v>
      </c>
      <c r="L286" s="10"/>
      <c r="M286" s="10">
        <v>2000</v>
      </c>
      <c r="N286" s="10">
        <v>2000</v>
      </c>
      <c r="O286" s="165"/>
      <c r="P286" s="10">
        <v>2000</v>
      </c>
      <c r="Q286" s="165"/>
      <c r="R286" s="10">
        <v>2000</v>
      </c>
      <c r="S286" s="165">
        <v>0</v>
      </c>
      <c r="T286" s="165"/>
      <c r="U286" s="10">
        <v>2000</v>
      </c>
      <c r="V286" s="165"/>
      <c r="W286" s="165">
        <f t="shared" si="34"/>
        <v>2000</v>
      </c>
      <c r="X286" s="452">
        <v>0</v>
      </c>
      <c r="Y286" s="291" t="s">
        <v>344</v>
      </c>
      <c r="Z286" s="4"/>
      <c r="AA286" s="4"/>
      <c r="AB286" s="4"/>
    </row>
    <row r="287" spans="1:28" ht="15" customHeight="1" x14ac:dyDescent="0.25">
      <c r="A287" s="27">
        <v>283</v>
      </c>
      <c r="B287" s="51">
        <v>41</v>
      </c>
      <c r="C287" s="48" t="s">
        <v>345</v>
      </c>
      <c r="D287" s="33" t="s">
        <v>346</v>
      </c>
      <c r="E287" s="10">
        <v>0</v>
      </c>
      <c r="F287" s="10">
        <v>0</v>
      </c>
      <c r="G287" s="10">
        <v>2500</v>
      </c>
      <c r="H287" s="10">
        <v>3501.6</v>
      </c>
      <c r="I287" s="10">
        <v>2500</v>
      </c>
      <c r="J287" s="10">
        <v>0</v>
      </c>
      <c r="K287" s="10">
        <v>0</v>
      </c>
      <c r="L287" s="10"/>
      <c r="M287" s="10">
        <v>0</v>
      </c>
      <c r="N287" s="10">
        <v>0</v>
      </c>
      <c r="O287" s="165"/>
      <c r="P287" s="10">
        <v>0</v>
      </c>
      <c r="Q287" s="165"/>
      <c r="R287" s="10">
        <v>0</v>
      </c>
      <c r="S287" s="165">
        <v>0</v>
      </c>
      <c r="T287" s="165"/>
      <c r="U287" s="10">
        <v>0</v>
      </c>
      <c r="V287" s="165"/>
      <c r="W287" s="165">
        <f t="shared" si="34"/>
        <v>0</v>
      </c>
      <c r="X287" s="452">
        <v>0</v>
      </c>
      <c r="Y287" s="291" t="s">
        <v>344</v>
      </c>
      <c r="Z287" s="4"/>
      <c r="AA287" s="4"/>
      <c r="AB287" s="4"/>
    </row>
    <row r="288" spans="1:28" ht="15" customHeight="1" x14ac:dyDescent="0.25">
      <c r="A288" s="27">
        <v>284</v>
      </c>
      <c r="B288" s="51">
        <v>41</v>
      </c>
      <c r="C288" s="48">
        <v>637035</v>
      </c>
      <c r="D288" s="33" t="s">
        <v>190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350</v>
      </c>
      <c r="L288" s="10"/>
      <c r="M288" s="10">
        <v>350</v>
      </c>
      <c r="N288" s="10">
        <v>350</v>
      </c>
      <c r="O288" s="165"/>
      <c r="P288" s="10">
        <v>350</v>
      </c>
      <c r="Q288" s="165"/>
      <c r="R288" s="10">
        <v>350</v>
      </c>
      <c r="S288" s="165">
        <v>0</v>
      </c>
      <c r="T288" s="165"/>
      <c r="U288" s="10">
        <v>350</v>
      </c>
      <c r="V288" s="165"/>
      <c r="W288" s="165">
        <f t="shared" si="34"/>
        <v>350</v>
      </c>
      <c r="X288" s="452">
        <v>0</v>
      </c>
      <c r="Y288" s="291" t="s">
        <v>347</v>
      </c>
      <c r="Z288" s="4"/>
      <c r="AA288" s="4"/>
      <c r="AB288" s="4"/>
    </row>
    <row r="289" spans="1:28" ht="15" customHeight="1" x14ac:dyDescent="0.25">
      <c r="A289" s="27">
        <v>285</v>
      </c>
      <c r="B289" s="51">
        <v>41</v>
      </c>
      <c r="C289" s="48">
        <v>637004</v>
      </c>
      <c r="D289" s="33" t="s">
        <v>348</v>
      </c>
      <c r="E289" s="10">
        <v>0</v>
      </c>
      <c r="F289" s="10">
        <v>5105</v>
      </c>
      <c r="G289" s="72">
        <v>0</v>
      </c>
      <c r="H289" s="72">
        <v>11614.25</v>
      </c>
      <c r="I289" s="72">
        <v>0</v>
      </c>
      <c r="J289" s="72">
        <v>0</v>
      </c>
      <c r="K289" s="72">
        <v>0</v>
      </c>
      <c r="L289" s="10"/>
      <c r="M289" s="72">
        <v>0</v>
      </c>
      <c r="N289" s="72">
        <v>0</v>
      </c>
      <c r="O289" s="39"/>
      <c r="P289" s="72">
        <v>0</v>
      </c>
      <c r="Q289" s="39"/>
      <c r="R289" s="72">
        <v>0</v>
      </c>
      <c r="S289" s="39">
        <v>0</v>
      </c>
      <c r="T289" s="39"/>
      <c r="U289" s="72">
        <v>0</v>
      </c>
      <c r="V289" s="39"/>
      <c r="W289" s="165">
        <f t="shared" si="34"/>
        <v>0</v>
      </c>
      <c r="X289" s="452">
        <v>0</v>
      </c>
      <c r="Y289" s="291" t="s">
        <v>344</v>
      </c>
      <c r="Z289" s="4"/>
      <c r="AA289" s="4"/>
      <c r="AB289" s="4"/>
    </row>
    <row r="290" spans="1:28" ht="27.75" customHeight="1" x14ac:dyDescent="0.25">
      <c r="A290" s="27">
        <v>286</v>
      </c>
      <c r="B290" s="574" t="s">
        <v>349</v>
      </c>
      <c r="C290" s="575"/>
      <c r="D290" s="576"/>
      <c r="E290" s="14">
        <f>SUM(E291:E299)</f>
        <v>3667.5199999999995</v>
      </c>
      <c r="F290" s="14">
        <f>F291+F292+F294+F295+F297+F298+F299</f>
        <v>1598.99</v>
      </c>
      <c r="G290" s="14">
        <f>SUM(G291:G299)</f>
        <v>5300</v>
      </c>
      <c r="H290" s="14">
        <f>SUM(H291:H299)</f>
        <v>3663.73</v>
      </c>
      <c r="I290" s="14">
        <f>SUM(I291:I299)</f>
        <v>5300</v>
      </c>
      <c r="J290" s="14">
        <f>SUM(J291:J300)</f>
        <v>366.13</v>
      </c>
      <c r="K290" s="14">
        <f>SUM(K291:K299)</f>
        <v>8500</v>
      </c>
      <c r="L290" s="47">
        <v>0</v>
      </c>
      <c r="M290" s="47">
        <f>SUM(M291:M300)</f>
        <v>8500</v>
      </c>
      <c r="N290" s="47">
        <f>SUM(N291:N300)</f>
        <v>8500</v>
      </c>
      <c r="O290" s="47">
        <v>0</v>
      </c>
      <c r="P290" s="47">
        <f>SUM(P291:P300)</f>
        <v>8500</v>
      </c>
      <c r="Q290" s="47">
        <v>0</v>
      </c>
      <c r="R290" s="47">
        <f>SUM(R291:R300)</f>
        <v>8500</v>
      </c>
      <c r="S290" s="47">
        <f>SUM(S291:S300)</f>
        <v>978.39</v>
      </c>
      <c r="T290" s="47"/>
      <c r="U290" s="47">
        <f>SUM(U291:U300)</f>
        <v>8500</v>
      </c>
      <c r="V290" s="47">
        <f>SUM(V291:V300)</f>
        <v>0</v>
      </c>
      <c r="W290" s="47">
        <f>SUM(W291:W300)</f>
        <v>8500</v>
      </c>
      <c r="X290" s="220">
        <f>SUM(X291:X300)</f>
        <v>4730.1499999999996</v>
      </c>
      <c r="Y290" s="364"/>
      <c r="Z290" s="7"/>
      <c r="AA290" s="7"/>
      <c r="AB290" s="7"/>
    </row>
    <row r="291" spans="1:28" ht="15.75" customHeight="1" x14ac:dyDescent="0.25">
      <c r="A291" s="27">
        <v>287</v>
      </c>
      <c r="B291" s="51">
        <v>41</v>
      </c>
      <c r="C291" s="48">
        <v>632001</v>
      </c>
      <c r="D291" s="33" t="s">
        <v>350</v>
      </c>
      <c r="E291" s="10">
        <v>576.74</v>
      </c>
      <c r="F291" s="10">
        <v>355.21</v>
      </c>
      <c r="G291" s="10">
        <v>700</v>
      </c>
      <c r="H291" s="10">
        <v>460.26</v>
      </c>
      <c r="I291" s="10">
        <v>700</v>
      </c>
      <c r="J291" s="10">
        <v>107.13</v>
      </c>
      <c r="K291" s="10">
        <v>700</v>
      </c>
      <c r="L291" s="10"/>
      <c r="M291" s="10">
        <v>700</v>
      </c>
      <c r="N291" s="10">
        <v>700</v>
      </c>
      <c r="O291" s="165"/>
      <c r="P291" s="10">
        <v>700</v>
      </c>
      <c r="Q291" s="165"/>
      <c r="R291" s="10">
        <v>700</v>
      </c>
      <c r="S291" s="165">
        <v>246.13</v>
      </c>
      <c r="T291" s="165"/>
      <c r="U291" s="10">
        <v>700</v>
      </c>
      <c r="V291" s="165"/>
      <c r="W291" s="165">
        <f>U291</f>
        <v>700</v>
      </c>
      <c r="X291" s="452">
        <v>385.13</v>
      </c>
      <c r="Y291" s="291" t="s">
        <v>351</v>
      </c>
      <c r="Z291" s="4"/>
      <c r="AA291" s="4"/>
      <c r="AB291" s="4"/>
    </row>
    <row r="292" spans="1:28" ht="15.75" customHeight="1" x14ac:dyDescent="0.25">
      <c r="A292" s="27">
        <v>288</v>
      </c>
      <c r="B292" s="18">
        <v>41</v>
      </c>
      <c r="C292" s="48">
        <v>632001</v>
      </c>
      <c r="D292" s="33" t="s">
        <v>352</v>
      </c>
      <c r="E292" s="10">
        <v>2944.58</v>
      </c>
      <c r="F292" s="10">
        <v>636.78</v>
      </c>
      <c r="G292" s="10">
        <v>1000</v>
      </c>
      <c r="H292" s="10">
        <v>1647.54</v>
      </c>
      <c r="I292" s="10">
        <v>1000</v>
      </c>
      <c r="J292" s="10">
        <v>259</v>
      </c>
      <c r="K292" s="10">
        <v>1000</v>
      </c>
      <c r="L292" s="10"/>
      <c r="M292" s="10">
        <v>1000</v>
      </c>
      <c r="N292" s="10">
        <v>1000</v>
      </c>
      <c r="O292" s="165"/>
      <c r="P292" s="10">
        <v>1000</v>
      </c>
      <c r="Q292" s="165"/>
      <c r="R292" s="10">
        <v>1000</v>
      </c>
      <c r="S292" s="165">
        <v>647.5</v>
      </c>
      <c r="T292" s="165"/>
      <c r="U292" s="10">
        <v>1000</v>
      </c>
      <c r="V292" s="165">
        <v>300</v>
      </c>
      <c r="W292" s="165">
        <f>V292+U292</f>
        <v>1300</v>
      </c>
      <c r="X292" s="452">
        <v>1747.5</v>
      </c>
      <c r="Y292" s="291" t="s">
        <v>351</v>
      </c>
      <c r="Z292" s="4"/>
      <c r="AA292" s="4"/>
      <c r="AB292" s="4"/>
    </row>
    <row r="293" spans="1:28" ht="15.75" customHeight="1" x14ac:dyDescent="0.25">
      <c r="A293" s="27">
        <v>289</v>
      </c>
      <c r="B293" s="18">
        <v>41</v>
      </c>
      <c r="C293" s="48">
        <v>633006</v>
      </c>
      <c r="D293" s="33" t="s">
        <v>353</v>
      </c>
      <c r="E293" s="10">
        <v>0</v>
      </c>
      <c r="F293" s="10">
        <v>0</v>
      </c>
      <c r="G293" s="10">
        <v>1000</v>
      </c>
      <c r="H293" s="10">
        <v>911.39</v>
      </c>
      <c r="I293" s="10">
        <v>1000</v>
      </c>
      <c r="J293" s="10"/>
      <c r="K293" s="10">
        <v>0</v>
      </c>
      <c r="L293" s="10"/>
      <c r="M293" s="10">
        <v>0</v>
      </c>
      <c r="N293" s="10">
        <v>0</v>
      </c>
      <c r="O293" s="165"/>
      <c r="P293" s="10">
        <v>0</v>
      </c>
      <c r="Q293" s="165"/>
      <c r="R293" s="10">
        <v>0</v>
      </c>
      <c r="S293" s="165">
        <v>0</v>
      </c>
      <c r="T293" s="165"/>
      <c r="U293" s="10">
        <v>0</v>
      </c>
      <c r="V293" s="165"/>
      <c r="W293" s="165">
        <v>0</v>
      </c>
      <c r="X293" s="452">
        <v>0</v>
      </c>
      <c r="Y293" s="291" t="s">
        <v>351</v>
      </c>
      <c r="Z293" s="4"/>
      <c r="AA293" s="4"/>
      <c r="AB293" s="4"/>
    </row>
    <row r="294" spans="1:28" ht="15.75" customHeight="1" x14ac:dyDescent="0.25">
      <c r="A294" s="27">
        <v>290</v>
      </c>
      <c r="B294" s="51">
        <v>41</v>
      </c>
      <c r="C294" s="48">
        <v>633006</v>
      </c>
      <c r="D294" s="33" t="s">
        <v>354</v>
      </c>
      <c r="E294" s="10">
        <v>60.5</v>
      </c>
      <c r="F294" s="10">
        <v>0</v>
      </c>
      <c r="G294" s="10">
        <v>1000</v>
      </c>
      <c r="H294" s="10">
        <v>4.99</v>
      </c>
      <c r="I294" s="10">
        <v>1000</v>
      </c>
      <c r="J294" s="10">
        <v>0</v>
      </c>
      <c r="K294" s="10">
        <v>2000</v>
      </c>
      <c r="L294" s="10"/>
      <c r="M294" s="10">
        <v>2000</v>
      </c>
      <c r="N294" s="10">
        <v>2000</v>
      </c>
      <c r="O294" s="165"/>
      <c r="P294" s="10">
        <v>2000</v>
      </c>
      <c r="Q294" s="165"/>
      <c r="R294" s="10">
        <v>2000</v>
      </c>
      <c r="S294" s="165">
        <v>84.76</v>
      </c>
      <c r="T294" s="165"/>
      <c r="U294" s="10">
        <v>2000</v>
      </c>
      <c r="V294" s="165"/>
      <c r="W294" s="165">
        <f>U294</f>
        <v>2000</v>
      </c>
      <c r="X294" s="452">
        <v>153.11000000000001</v>
      </c>
      <c r="Y294" s="291" t="s">
        <v>351</v>
      </c>
      <c r="Z294" s="4"/>
      <c r="AA294" s="4"/>
      <c r="AB294" s="4"/>
    </row>
    <row r="295" spans="1:28" ht="15.75" customHeight="1" x14ac:dyDescent="0.25">
      <c r="A295" s="27">
        <v>291</v>
      </c>
      <c r="B295" s="51">
        <v>41</v>
      </c>
      <c r="C295" s="48">
        <v>635004</v>
      </c>
      <c r="D295" s="33" t="s">
        <v>355</v>
      </c>
      <c r="E295" s="10">
        <v>0</v>
      </c>
      <c r="F295" s="10">
        <v>70</v>
      </c>
      <c r="G295" s="10">
        <v>200</v>
      </c>
      <c r="H295" s="10">
        <v>75.55</v>
      </c>
      <c r="I295" s="10">
        <v>200</v>
      </c>
      <c r="J295" s="10">
        <v>0</v>
      </c>
      <c r="K295" s="10">
        <v>200</v>
      </c>
      <c r="L295" s="10"/>
      <c r="M295" s="10">
        <v>200</v>
      </c>
      <c r="N295" s="10">
        <v>200</v>
      </c>
      <c r="O295" s="165"/>
      <c r="P295" s="10">
        <v>200</v>
      </c>
      <c r="Q295" s="165"/>
      <c r="R295" s="10">
        <v>200</v>
      </c>
      <c r="S295" s="165">
        <v>0</v>
      </c>
      <c r="T295" s="165"/>
      <c r="U295" s="10">
        <v>200</v>
      </c>
      <c r="V295" s="165"/>
      <c r="W295" s="165">
        <f t="shared" ref="W295:W300" si="35">U295</f>
        <v>200</v>
      </c>
      <c r="X295" s="452">
        <v>160</v>
      </c>
      <c r="Y295" s="291" t="s">
        <v>351</v>
      </c>
      <c r="Z295" s="4"/>
      <c r="AA295" s="4"/>
      <c r="AB295" s="4"/>
    </row>
    <row r="296" spans="1:28" ht="15.75" customHeight="1" x14ac:dyDescent="0.25">
      <c r="A296" s="27">
        <v>292</v>
      </c>
      <c r="B296" s="51">
        <v>41</v>
      </c>
      <c r="C296" s="48">
        <v>635006</v>
      </c>
      <c r="D296" s="33" t="s">
        <v>356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2000</v>
      </c>
      <c r="L296" s="10"/>
      <c r="M296" s="10">
        <v>2000</v>
      </c>
      <c r="N296" s="10">
        <v>2000</v>
      </c>
      <c r="O296" s="165"/>
      <c r="P296" s="10">
        <v>2000</v>
      </c>
      <c r="Q296" s="165"/>
      <c r="R296" s="10">
        <v>2000</v>
      </c>
      <c r="S296" s="165">
        <v>0</v>
      </c>
      <c r="T296" s="165"/>
      <c r="U296" s="10">
        <v>2000</v>
      </c>
      <c r="V296" s="165"/>
      <c r="W296" s="165">
        <f t="shared" si="35"/>
        <v>2000</v>
      </c>
      <c r="X296" s="452">
        <v>2284.41</v>
      </c>
      <c r="Y296" s="291" t="s">
        <v>351</v>
      </c>
      <c r="Z296" s="4"/>
      <c r="AA296" s="4"/>
      <c r="AB296" s="4"/>
    </row>
    <row r="297" spans="1:28" ht="15.75" customHeight="1" x14ac:dyDescent="0.25">
      <c r="A297" s="27">
        <v>293</v>
      </c>
      <c r="B297" s="51">
        <v>41</v>
      </c>
      <c r="C297" s="48">
        <v>635006</v>
      </c>
      <c r="D297" s="33" t="s">
        <v>357</v>
      </c>
      <c r="E297" s="10">
        <v>0</v>
      </c>
      <c r="F297" s="10">
        <v>0</v>
      </c>
      <c r="G297" s="10">
        <v>300</v>
      </c>
      <c r="H297" s="10">
        <v>0</v>
      </c>
      <c r="I297" s="10">
        <v>300</v>
      </c>
      <c r="J297" s="10">
        <v>0</v>
      </c>
      <c r="K297" s="10">
        <v>1500</v>
      </c>
      <c r="L297" s="10"/>
      <c r="M297" s="10">
        <v>1500</v>
      </c>
      <c r="N297" s="10">
        <v>1500</v>
      </c>
      <c r="O297" s="165"/>
      <c r="P297" s="10">
        <v>1500</v>
      </c>
      <c r="Q297" s="165"/>
      <c r="R297" s="10">
        <v>1500</v>
      </c>
      <c r="S297" s="165">
        <v>0</v>
      </c>
      <c r="T297" s="165"/>
      <c r="U297" s="10">
        <v>1500</v>
      </c>
      <c r="V297" s="165"/>
      <c r="W297" s="165">
        <f t="shared" si="35"/>
        <v>1500</v>
      </c>
      <c r="X297" s="452">
        <v>0</v>
      </c>
      <c r="Y297" s="291" t="s">
        <v>351</v>
      </c>
      <c r="Z297" s="4"/>
      <c r="AA297" s="4"/>
      <c r="AB297" s="4"/>
    </row>
    <row r="298" spans="1:28" ht="15.75" customHeight="1" x14ac:dyDescent="0.25">
      <c r="A298" s="27">
        <v>294</v>
      </c>
      <c r="B298" s="51">
        <v>41</v>
      </c>
      <c r="C298" s="48">
        <v>637004</v>
      </c>
      <c r="D298" s="33" t="s">
        <v>228</v>
      </c>
      <c r="E298" s="10">
        <v>85.7</v>
      </c>
      <c r="F298" s="10">
        <v>50</v>
      </c>
      <c r="G298" s="10">
        <v>100</v>
      </c>
      <c r="H298" s="10">
        <v>114</v>
      </c>
      <c r="I298" s="10">
        <v>100</v>
      </c>
      <c r="J298" s="10">
        <v>0</v>
      </c>
      <c r="K298" s="10">
        <v>100</v>
      </c>
      <c r="L298" s="10"/>
      <c r="M298" s="10">
        <v>100</v>
      </c>
      <c r="N298" s="10">
        <v>100</v>
      </c>
      <c r="O298" s="165"/>
      <c r="P298" s="10">
        <v>100</v>
      </c>
      <c r="Q298" s="165"/>
      <c r="R298" s="10">
        <v>100</v>
      </c>
      <c r="S298" s="165">
        <v>0</v>
      </c>
      <c r="T298" s="165"/>
      <c r="U298" s="10">
        <v>100</v>
      </c>
      <c r="V298" s="165"/>
      <c r="W298" s="165">
        <f t="shared" si="35"/>
        <v>100</v>
      </c>
      <c r="X298" s="452">
        <v>0</v>
      </c>
      <c r="Y298" s="291" t="s">
        <v>351</v>
      </c>
      <c r="Z298" s="4"/>
      <c r="AA298" s="4"/>
      <c r="AB298" s="4"/>
    </row>
    <row r="299" spans="1:28" ht="15.75" customHeight="1" x14ac:dyDescent="0.25">
      <c r="A299" s="27">
        <v>295</v>
      </c>
      <c r="B299" s="51">
        <v>41</v>
      </c>
      <c r="C299" s="48">
        <v>642023</v>
      </c>
      <c r="D299" s="33" t="s">
        <v>358</v>
      </c>
      <c r="E299" s="10">
        <v>0</v>
      </c>
      <c r="F299" s="10">
        <v>487</v>
      </c>
      <c r="G299" s="10">
        <v>1000</v>
      </c>
      <c r="H299" s="10">
        <v>450</v>
      </c>
      <c r="I299" s="10">
        <v>1000</v>
      </c>
      <c r="J299" s="10">
        <v>0</v>
      </c>
      <c r="K299" s="10">
        <v>1000</v>
      </c>
      <c r="L299" s="10"/>
      <c r="M299" s="10">
        <v>1000</v>
      </c>
      <c r="N299" s="10">
        <v>1000</v>
      </c>
      <c r="O299" s="165"/>
      <c r="P299" s="10">
        <v>1000</v>
      </c>
      <c r="Q299" s="165"/>
      <c r="R299" s="10">
        <v>1000</v>
      </c>
      <c r="S299" s="165">
        <v>0</v>
      </c>
      <c r="T299" s="165"/>
      <c r="U299" s="10">
        <v>1000</v>
      </c>
      <c r="V299" s="165">
        <v>-300</v>
      </c>
      <c r="W299" s="165">
        <f>U299+V299</f>
        <v>700</v>
      </c>
      <c r="X299" s="452">
        <v>0</v>
      </c>
      <c r="Y299" s="291" t="s">
        <v>351</v>
      </c>
      <c r="Z299" s="4"/>
      <c r="AA299" s="4"/>
      <c r="AB299" s="4"/>
    </row>
    <row r="300" spans="1:28" ht="15.75" customHeight="1" x14ac:dyDescent="0.25">
      <c r="A300" s="27">
        <v>296</v>
      </c>
      <c r="B300" s="51">
        <v>111</v>
      </c>
      <c r="C300" s="48">
        <v>637027</v>
      </c>
      <c r="D300" s="33" t="s">
        <v>359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/>
      <c r="M300" s="10">
        <v>0</v>
      </c>
      <c r="N300" s="10">
        <v>0</v>
      </c>
      <c r="O300" s="165"/>
      <c r="P300" s="10">
        <v>0</v>
      </c>
      <c r="Q300" s="165"/>
      <c r="R300" s="10">
        <v>0</v>
      </c>
      <c r="S300" s="165">
        <v>0</v>
      </c>
      <c r="T300" s="165"/>
      <c r="U300" s="10">
        <v>0</v>
      </c>
      <c r="V300" s="165"/>
      <c r="W300" s="165">
        <f t="shared" si="35"/>
        <v>0</v>
      </c>
      <c r="X300" s="452">
        <v>0</v>
      </c>
      <c r="Y300" s="291" t="s">
        <v>351</v>
      </c>
      <c r="Z300" s="4"/>
      <c r="AA300" s="4"/>
      <c r="AB300" s="4"/>
    </row>
    <row r="301" spans="1:28" ht="21" customHeight="1" x14ac:dyDescent="0.25">
      <c r="A301" s="27">
        <v>297</v>
      </c>
      <c r="B301" s="619" t="s">
        <v>360</v>
      </c>
      <c r="C301" s="620"/>
      <c r="D301" s="621"/>
      <c r="E301" s="64">
        <f>SUM(E302:E309)</f>
        <v>32496.09</v>
      </c>
      <c r="F301" s="64">
        <f t="shared" ref="F301:K301" si="36">SUM(F302:F310)</f>
        <v>34803.39</v>
      </c>
      <c r="G301" s="64">
        <f t="shared" si="36"/>
        <v>0</v>
      </c>
      <c r="H301" s="64">
        <f t="shared" si="36"/>
        <v>71540.010000000009</v>
      </c>
      <c r="I301" s="64">
        <f t="shared" si="36"/>
        <v>0</v>
      </c>
      <c r="J301" s="64">
        <f t="shared" si="36"/>
        <v>22044.949999999997</v>
      </c>
      <c r="K301" s="64">
        <f t="shared" si="36"/>
        <v>0</v>
      </c>
      <c r="L301" s="65">
        <v>0</v>
      </c>
      <c r="M301" s="64">
        <f>SUM(M302:M310)</f>
        <v>0</v>
      </c>
      <c r="N301" s="65" t="e">
        <f>#REF!</f>
        <v>#REF!</v>
      </c>
      <c r="O301" s="65">
        <v>0</v>
      </c>
      <c r="P301" s="65">
        <f>SUM(P302:P310)</f>
        <v>0</v>
      </c>
      <c r="Q301" s="65">
        <f>SUM(Q302:Q310)</f>
        <v>0</v>
      </c>
      <c r="R301" s="65">
        <f>SUM(R302:R310)</f>
        <v>0</v>
      </c>
      <c r="S301" s="65">
        <f>SUM(S302:S310)</f>
        <v>46880.800000000017</v>
      </c>
      <c r="T301" s="65"/>
      <c r="U301" s="65">
        <f>SUM(U302:U310)</f>
        <v>0</v>
      </c>
      <c r="V301" s="65">
        <f>SUM(V302:V310)</f>
        <v>0</v>
      </c>
      <c r="W301" s="65">
        <f>SUM(W302:W310)</f>
        <v>0</v>
      </c>
      <c r="X301" s="467">
        <f>SUM(X302:X310)</f>
        <v>63949.960000000014</v>
      </c>
      <c r="Y301" s="465"/>
      <c r="Z301" s="4"/>
      <c r="AA301" s="4"/>
      <c r="AB301" s="4"/>
    </row>
    <row r="302" spans="1:28" ht="15.75" customHeight="1" x14ac:dyDescent="0.25">
      <c r="A302" s="27">
        <v>298</v>
      </c>
      <c r="B302" s="8">
        <v>41</v>
      </c>
      <c r="C302" s="32" t="s">
        <v>361</v>
      </c>
      <c r="D302" s="33" t="s">
        <v>213</v>
      </c>
      <c r="E302" s="534">
        <v>30581.33</v>
      </c>
      <c r="F302" s="72">
        <v>23821.47</v>
      </c>
      <c r="G302" s="72">
        <v>0</v>
      </c>
      <c r="H302" s="72">
        <v>46515.67</v>
      </c>
      <c r="I302" s="72">
        <v>0</v>
      </c>
      <c r="J302" s="127">
        <v>15473.83</v>
      </c>
      <c r="K302" s="127">
        <v>0</v>
      </c>
      <c r="L302" s="39"/>
      <c r="M302" s="127">
        <v>0</v>
      </c>
      <c r="N302" s="39" t="e">
        <f>#REF!</f>
        <v>#REF!</v>
      </c>
      <c r="O302" s="39"/>
      <c r="P302" s="127">
        <v>0</v>
      </c>
      <c r="Q302" s="259"/>
      <c r="R302" s="259"/>
      <c r="S302" s="259">
        <v>30465.63</v>
      </c>
      <c r="T302" s="259"/>
      <c r="U302" s="259"/>
      <c r="V302" s="259">
        <v>0</v>
      </c>
      <c r="W302" s="259">
        <v>0</v>
      </c>
      <c r="X302" s="228">
        <v>41383.279999999999</v>
      </c>
      <c r="Y302" s="291" t="s">
        <v>362</v>
      </c>
      <c r="Z302" s="4"/>
      <c r="AA302" s="4"/>
      <c r="AB302" s="4"/>
    </row>
    <row r="303" spans="1:28" ht="15.75" customHeight="1" x14ac:dyDescent="0.25">
      <c r="A303" s="27">
        <v>299</v>
      </c>
      <c r="B303" s="8">
        <v>41</v>
      </c>
      <c r="C303" s="32" t="s">
        <v>363</v>
      </c>
      <c r="D303" s="33" t="s">
        <v>216</v>
      </c>
      <c r="E303" s="535"/>
      <c r="F303" s="72">
        <v>8830.35</v>
      </c>
      <c r="G303" s="72">
        <v>0</v>
      </c>
      <c r="H303" s="72">
        <v>17006.27</v>
      </c>
      <c r="I303" s="72">
        <v>0</v>
      </c>
      <c r="J303" s="127">
        <v>5155.74</v>
      </c>
      <c r="K303" s="127">
        <v>0</v>
      </c>
      <c r="L303" s="39"/>
      <c r="M303" s="127">
        <v>0</v>
      </c>
      <c r="N303" s="39" t="e">
        <f>#REF!</f>
        <v>#REF!</v>
      </c>
      <c r="O303" s="39"/>
      <c r="P303" s="127">
        <v>0</v>
      </c>
      <c r="Q303" s="259"/>
      <c r="R303" s="259"/>
      <c r="S303" s="259">
        <v>10398.25</v>
      </c>
      <c r="T303" s="259"/>
      <c r="U303" s="259"/>
      <c r="V303" s="259">
        <v>0</v>
      </c>
      <c r="W303" s="259">
        <v>0</v>
      </c>
      <c r="X303" s="228">
        <v>14308.18</v>
      </c>
      <c r="Y303" s="291" t="s">
        <v>362</v>
      </c>
      <c r="Z303" s="4"/>
      <c r="AA303" s="4"/>
      <c r="AB303" s="4"/>
    </row>
    <row r="304" spans="1:28" ht="15" customHeight="1" x14ac:dyDescent="0.25">
      <c r="A304" s="27">
        <v>300</v>
      </c>
      <c r="B304" s="8">
        <v>41</v>
      </c>
      <c r="C304" s="32">
        <v>627</v>
      </c>
      <c r="D304" s="33" t="s">
        <v>364</v>
      </c>
      <c r="E304" s="410">
        <v>0</v>
      </c>
      <c r="F304" s="72">
        <v>0</v>
      </c>
      <c r="G304" s="72">
        <v>0</v>
      </c>
      <c r="H304" s="72">
        <v>0</v>
      </c>
      <c r="I304" s="72">
        <v>0</v>
      </c>
      <c r="J304" s="127">
        <v>95.14</v>
      </c>
      <c r="K304" s="127">
        <v>0</v>
      </c>
      <c r="L304" s="39"/>
      <c r="M304" s="127">
        <v>0</v>
      </c>
      <c r="N304" s="39" t="e">
        <f>#REF!</f>
        <v>#REF!</v>
      </c>
      <c r="O304" s="39"/>
      <c r="P304" s="127">
        <v>0</v>
      </c>
      <c r="Q304" s="259"/>
      <c r="R304" s="259"/>
      <c r="S304" s="259">
        <v>185.76</v>
      </c>
      <c r="T304" s="259"/>
      <c r="U304" s="259"/>
      <c r="V304" s="259">
        <v>0</v>
      </c>
      <c r="W304" s="259">
        <v>0</v>
      </c>
      <c r="X304" s="228">
        <v>278.16000000000003</v>
      </c>
      <c r="Y304" s="291" t="s">
        <v>362</v>
      </c>
      <c r="Z304" s="4"/>
      <c r="AA304" s="4"/>
      <c r="AB304" s="4"/>
    </row>
    <row r="305" spans="1:28" s="214" customFormat="1" ht="15" customHeight="1" x14ac:dyDescent="0.25">
      <c r="A305" s="27"/>
      <c r="B305" s="8">
        <v>41</v>
      </c>
      <c r="C305" s="32">
        <v>632001</v>
      </c>
      <c r="D305" s="33" t="s">
        <v>585</v>
      </c>
      <c r="E305" s="410"/>
      <c r="F305" s="72"/>
      <c r="G305" s="72"/>
      <c r="H305" s="72"/>
      <c r="I305" s="72"/>
      <c r="J305" s="127">
        <v>150</v>
      </c>
      <c r="K305" s="127"/>
      <c r="L305" s="39"/>
      <c r="M305" s="127"/>
      <c r="N305" s="39"/>
      <c r="O305" s="39"/>
      <c r="P305" s="127"/>
      <c r="Q305" s="259">
        <v>0</v>
      </c>
      <c r="R305" s="259">
        <v>0</v>
      </c>
      <c r="S305" s="259">
        <v>353</v>
      </c>
      <c r="T305" s="259"/>
      <c r="U305" s="259">
        <v>0</v>
      </c>
      <c r="V305" s="259">
        <v>0</v>
      </c>
      <c r="W305" s="259">
        <v>0</v>
      </c>
      <c r="X305" s="228">
        <v>556</v>
      </c>
      <c r="Y305" s="291"/>
      <c r="Z305" s="4"/>
      <c r="AA305" s="4"/>
      <c r="AB305" s="4"/>
    </row>
    <row r="306" spans="1:28" ht="15.75" customHeight="1" x14ac:dyDescent="0.25">
      <c r="A306" s="27">
        <v>301</v>
      </c>
      <c r="B306" s="8">
        <v>41</v>
      </c>
      <c r="C306" s="32">
        <v>633006</v>
      </c>
      <c r="D306" s="33" t="s">
        <v>235</v>
      </c>
      <c r="E306" s="72">
        <v>98.66</v>
      </c>
      <c r="F306" s="72">
        <v>0</v>
      </c>
      <c r="G306" s="72">
        <v>0</v>
      </c>
      <c r="H306" s="72">
        <v>43.6</v>
      </c>
      <c r="I306" s="72">
        <v>0</v>
      </c>
      <c r="J306" s="127">
        <v>0</v>
      </c>
      <c r="K306" s="127">
        <v>0</v>
      </c>
      <c r="L306" s="39"/>
      <c r="M306" s="127">
        <v>0</v>
      </c>
      <c r="N306" s="39" t="e">
        <f>#REF!</f>
        <v>#REF!</v>
      </c>
      <c r="O306" s="39"/>
      <c r="P306" s="127">
        <v>0</v>
      </c>
      <c r="Q306" s="259"/>
      <c r="R306" s="259"/>
      <c r="S306" s="259">
        <v>0</v>
      </c>
      <c r="T306" s="259"/>
      <c r="U306" s="259"/>
      <c r="V306" s="259">
        <v>0</v>
      </c>
      <c r="W306" s="259">
        <v>0</v>
      </c>
      <c r="X306" s="228">
        <v>13.8</v>
      </c>
      <c r="Y306" s="291" t="s">
        <v>362</v>
      </c>
      <c r="Z306" s="4"/>
      <c r="AA306" s="4"/>
      <c r="AB306" s="4"/>
    </row>
    <row r="307" spans="1:28" ht="33.75" customHeight="1" x14ac:dyDescent="0.25">
      <c r="A307" s="27">
        <v>302</v>
      </c>
      <c r="B307" s="8" t="s">
        <v>365</v>
      </c>
      <c r="C307" s="32">
        <v>633006</v>
      </c>
      <c r="D307" s="52" t="s">
        <v>235</v>
      </c>
      <c r="E307" s="72"/>
      <c r="F307" s="72"/>
      <c r="G307" s="72"/>
      <c r="H307" s="72">
        <v>2730.01</v>
      </c>
      <c r="I307" s="72"/>
      <c r="J307" s="72">
        <v>0</v>
      </c>
      <c r="K307" s="72"/>
      <c r="L307" s="39"/>
      <c r="M307" s="72"/>
      <c r="N307" s="39" t="e">
        <f>#REF!</f>
        <v>#REF!</v>
      </c>
      <c r="O307" s="39"/>
      <c r="P307" s="72"/>
      <c r="Q307" s="39"/>
      <c r="R307" s="39"/>
      <c r="S307" s="39">
        <v>2436.23</v>
      </c>
      <c r="T307" s="39"/>
      <c r="U307" s="39"/>
      <c r="V307" s="39">
        <v>0</v>
      </c>
      <c r="W307" s="39">
        <v>0</v>
      </c>
      <c r="X307" s="451">
        <v>3561.68</v>
      </c>
      <c r="Y307" s="291" t="s">
        <v>362</v>
      </c>
      <c r="Z307" s="4"/>
      <c r="AA307" s="4"/>
      <c r="AB307" s="4"/>
    </row>
    <row r="308" spans="1:28" ht="15.75" customHeight="1" x14ac:dyDescent="0.25">
      <c r="A308" s="27">
        <v>303</v>
      </c>
      <c r="B308" s="8">
        <v>41</v>
      </c>
      <c r="C308" s="32">
        <v>637014</v>
      </c>
      <c r="D308" s="33" t="s">
        <v>182</v>
      </c>
      <c r="E308" s="72">
        <v>1640</v>
      </c>
      <c r="F308" s="72">
        <v>1452</v>
      </c>
      <c r="G308" s="72">
        <v>0</v>
      </c>
      <c r="H308" s="72">
        <v>3724.6</v>
      </c>
      <c r="I308" s="72">
        <v>0</v>
      </c>
      <c r="J308" s="127">
        <v>919.8</v>
      </c>
      <c r="K308" s="127">
        <v>0</v>
      </c>
      <c r="L308" s="39"/>
      <c r="M308" s="127">
        <v>0</v>
      </c>
      <c r="N308" s="39" t="e">
        <f>#REF!</f>
        <v>#REF!</v>
      </c>
      <c r="O308" s="39"/>
      <c r="P308" s="127">
        <v>0</v>
      </c>
      <c r="Q308" s="259"/>
      <c r="R308" s="259"/>
      <c r="S308" s="259">
        <v>2653.8</v>
      </c>
      <c r="T308" s="259"/>
      <c r="U308" s="259"/>
      <c r="V308" s="259">
        <v>0</v>
      </c>
      <c r="W308" s="259">
        <v>0</v>
      </c>
      <c r="X308" s="228">
        <v>3241.8</v>
      </c>
      <c r="Y308" s="291" t="s">
        <v>362</v>
      </c>
      <c r="Z308" s="4"/>
      <c r="AA308" s="4"/>
      <c r="AB308" s="4"/>
    </row>
    <row r="309" spans="1:28" ht="15.75" customHeight="1" x14ac:dyDescent="0.25">
      <c r="A309" s="27">
        <v>304</v>
      </c>
      <c r="B309" s="8">
        <v>41</v>
      </c>
      <c r="C309" s="32">
        <v>637016</v>
      </c>
      <c r="D309" s="33" t="s">
        <v>184</v>
      </c>
      <c r="E309" s="10">
        <v>176.1</v>
      </c>
      <c r="F309" s="72">
        <v>208.56</v>
      </c>
      <c r="G309" s="72">
        <v>0</v>
      </c>
      <c r="H309" s="72">
        <v>412.21</v>
      </c>
      <c r="I309" s="72">
        <v>0</v>
      </c>
      <c r="J309" s="127">
        <v>110.14</v>
      </c>
      <c r="K309" s="127">
        <v>0</v>
      </c>
      <c r="L309" s="39"/>
      <c r="M309" s="127">
        <v>0</v>
      </c>
      <c r="N309" s="39" t="e">
        <f>#REF!</f>
        <v>#REF!</v>
      </c>
      <c r="O309" s="39"/>
      <c r="P309" s="127">
        <v>0</v>
      </c>
      <c r="Q309" s="259"/>
      <c r="R309" s="259"/>
      <c r="S309" s="259">
        <v>247.83</v>
      </c>
      <c r="T309" s="259"/>
      <c r="U309" s="259"/>
      <c r="V309" s="259">
        <v>0</v>
      </c>
      <c r="W309" s="259">
        <f>V309</f>
        <v>0</v>
      </c>
      <c r="X309" s="228">
        <v>310.01</v>
      </c>
      <c r="Y309" s="291" t="s">
        <v>362</v>
      </c>
      <c r="Z309" s="4"/>
      <c r="AA309" s="4"/>
      <c r="AB309" s="4"/>
    </row>
    <row r="310" spans="1:28" ht="15.75" customHeight="1" x14ac:dyDescent="0.25">
      <c r="A310" s="27">
        <v>305</v>
      </c>
      <c r="B310" s="8">
        <v>111</v>
      </c>
      <c r="C310" s="32">
        <v>637027</v>
      </c>
      <c r="D310" s="33" t="s">
        <v>366</v>
      </c>
      <c r="E310" s="10">
        <v>0</v>
      </c>
      <c r="F310" s="72">
        <v>491.01</v>
      </c>
      <c r="G310" s="72">
        <v>0</v>
      </c>
      <c r="H310" s="72">
        <v>1107.6500000000001</v>
      </c>
      <c r="I310" s="72">
        <v>0</v>
      </c>
      <c r="J310" s="127">
        <v>140.30000000000001</v>
      </c>
      <c r="K310" s="127">
        <v>0</v>
      </c>
      <c r="L310" s="39"/>
      <c r="M310" s="127">
        <v>0</v>
      </c>
      <c r="N310" s="39" t="e">
        <f>#REF!</f>
        <v>#REF!</v>
      </c>
      <c r="O310" s="39"/>
      <c r="P310" s="127">
        <v>0</v>
      </c>
      <c r="Q310" s="259"/>
      <c r="R310" s="259"/>
      <c r="S310" s="259">
        <v>140.30000000000001</v>
      </c>
      <c r="T310" s="259"/>
      <c r="U310" s="259"/>
      <c r="V310" s="259">
        <v>0</v>
      </c>
      <c r="W310" s="259">
        <v>0</v>
      </c>
      <c r="X310" s="228">
        <v>297.05</v>
      </c>
      <c r="Y310" s="291" t="s">
        <v>362</v>
      </c>
      <c r="Z310" s="4"/>
      <c r="AA310" s="4"/>
      <c r="AB310" s="4"/>
    </row>
    <row r="311" spans="1:28" ht="21" customHeight="1" x14ac:dyDescent="0.25">
      <c r="A311" s="27">
        <v>306</v>
      </c>
      <c r="B311" s="574" t="s">
        <v>367</v>
      </c>
      <c r="C311" s="575"/>
      <c r="D311" s="576"/>
      <c r="E311" s="14">
        <f t="shared" ref="E311:K311" si="37">SUM(E312:E321)</f>
        <v>68953.330000000016</v>
      </c>
      <c r="F311" s="14">
        <f t="shared" si="37"/>
        <v>83049.48000000001</v>
      </c>
      <c r="G311" s="14">
        <f t="shared" si="37"/>
        <v>99394</v>
      </c>
      <c r="H311" s="14">
        <f t="shared" si="37"/>
        <v>95156.21</v>
      </c>
      <c r="I311" s="14">
        <f t="shared" si="37"/>
        <v>99394</v>
      </c>
      <c r="J311" s="14">
        <f t="shared" si="37"/>
        <v>25002.2</v>
      </c>
      <c r="K311" s="14">
        <f t="shared" si="37"/>
        <v>106425</v>
      </c>
      <c r="L311" s="14">
        <v>0</v>
      </c>
      <c r="M311" s="14">
        <f>SUM(M312:M321)</f>
        <v>106425</v>
      </c>
      <c r="N311" s="14">
        <f>SUM(N312:N321)</f>
        <v>106425</v>
      </c>
      <c r="O311" s="47">
        <v>0</v>
      </c>
      <c r="P311" s="14">
        <f>SUM(P312:P321)</f>
        <v>106425</v>
      </c>
      <c r="Q311" s="47">
        <v>0</v>
      </c>
      <c r="R311" s="14">
        <f>SUM(R312:R321)</f>
        <v>106425</v>
      </c>
      <c r="S311" s="47">
        <f>SUM(S312:S321)</f>
        <v>47240.399999999994</v>
      </c>
      <c r="T311" s="47"/>
      <c r="U311" s="14">
        <f>SUM(U312:U321)</f>
        <v>106425</v>
      </c>
      <c r="V311" s="47">
        <f>SUM(V312:V321)</f>
        <v>0</v>
      </c>
      <c r="W311" s="47">
        <f>SUM(W312:W321)</f>
        <v>106425</v>
      </c>
      <c r="X311" s="220">
        <f>SUM(X312:X321)</f>
        <v>70310.299999999988</v>
      </c>
      <c r="Y311" s="364"/>
      <c r="Z311" s="7"/>
      <c r="AA311" s="7"/>
      <c r="AB311" s="7"/>
    </row>
    <row r="312" spans="1:28" ht="15" customHeight="1" x14ac:dyDescent="0.25">
      <c r="A312" s="27">
        <v>307</v>
      </c>
      <c r="B312" s="73" t="s">
        <v>368</v>
      </c>
      <c r="C312" s="32" t="s">
        <v>369</v>
      </c>
      <c r="D312" s="33" t="s">
        <v>213</v>
      </c>
      <c r="E312" s="10">
        <v>63585.98</v>
      </c>
      <c r="F312" s="72">
        <v>57468.34</v>
      </c>
      <c r="G312" s="72">
        <v>68900</v>
      </c>
      <c r="H312" s="72">
        <v>64331.05</v>
      </c>
      <c r="I312" s="72">
        <v>68900</v>
      </c>
      <c r="J312" s="72">
        <v>17778.75</v>
      </c>
      <c r="K312" s="72">
        <v>73704</v>
      </c>
      <c r="L312" s="72"/>
      <c r="M312" s="72">
        <v>73704</v>
      </c>
      <c r="N312" s="72">
        <v>73704</v>
      </c>
      <c r="O312" s="39"/>
      <c r="P312" s="72">
        <v>73704</v>
      </c>
      <c r="Q312" s="39"/>
      <c r="R312" s="72">
        <v>73704</v>
      </c>
      <c r="S312" s="39">
        <v>32827.49</v>
      </c>
      <c r="T312" s="39"/>
      <c r="U312" s="72">
        <v>73704</v>
      </c>
      <c r="V312" s="39"/>
      <c r="W312" s="39">
        <f>U312</f>
        <v>73704</v>
      </c>
      <c r="X312" s="451">
        <v>48460.05</v>
      </c>
      <c r="Y312" s="291" t="s">
        <v>370</v>
      </c>
      <c r="Z312" s="4"/>
      <c r="AA312" s="4"/>
      <c r="AB312" s="4"/>
    </row>
    <row r="313" spans="1:28" ht="15" customHeight="1" x14ac:dyDescent="0.25">
      <c r="A313" s="27">
        <v>308</v>
      </c>
      <c r="B313" s="73" t="s">
        <v>371</v>
      </c>
      <c r="C313" s="32" t="s">
        <v>372</v>
      </c>
      <c r="D313" s="33" t="s">
        <v>216</v>
      </c>
      <c r="E313" s="10">
        <v>300</v>
      </c>
      <c r="F313" s="10">
        <v>18337.32</v>
      </c>
      <c r="G313" s="10">
        <v>24100</v>
      </c>
      <c r="H313" s="10">
        <v>18980.169999999998</v>
      </c>
      <c r="I313" s="10">
        <v>24100</v>
      </c>
      <c r="J313" s="10">
        <v>5416.75</v>
      </c>
      <c r="K313" s="10">
        <v>25796</v>
      </c>
      <c r="L313" s="10"/>
      <c r="M313" s="10">
        <v>25796</v>
      </c>
      <c r="N313" s="10">
        <v>25796</v>
      </c>
      <c r="O313" s="165"/>
      <c r="P313" s="10">
        <v>25796</v>
      </c>
      <c r="Q313" s="165"/>
      <c r="R313" s="10">
        <v>25796</v>
      </c>
      <c r="S313" s="165">
        <v>10858.78</v>
      </c>
      <c r="T313" s="165"/>
      <c r="U313" s="10">
        <v>25796</v>
      </c>
      <c r="V313" s="165"/>
      <c r="W313" s="39">
        <f t="shared" ref="W313:W321" si="38">U313</f>
        <v>25796</v>
      </c>
      <c r="X313" s="451">
        <v>16397.099999999999</v>
      </c>
      <c r="Y313" s="291" t="s">
        <v>370</v>
      </c>
      <c r="Z313" s="4"/>
      <c r="AA313" s="4"/>
      <c r="AB313" s="4"/>
    </row>
    <row r="314" spans="1:28" ht="15" customHeight="1" x14ac:dyDescent="0.25">
      <c r="A314" s="27">
        <v>309</v>
      </c>
      <c r="B314" s="73">
        <v>41</v>
      </c>
      <c r="C314" s="32">
        <v>6</v>
      </c>
      <c r="D314" s="33" t="s">
        <v>373</v>
      </c>
      <c r="E314" s="10"/>
      <c r="F314" s="10"/>
      <c r="G314" s="10"/>
      <c r="H314" s="10">
        <v>3380</v>
      </c>
      <c r="I314" s="10"/>
      <c r="J314" s="10">
        <v>0</v>
      </c>
      <c r="K314" s="10">
        <v>0</v>
      </c>
      <c r="L314" s="10"/>
      <c r="M314" s="10">
        <v>0</v>
      </c>
      <c r="N314" s="10">
        <v>0</v>
      </c>
      <c r="O314" s="165"/>
      <c r="P314" s="10">
        <v>0</v>
      </c>
      <c r="Q314" s="165"/>
      <c r="R314" s="10">
        <v>0</v>
      </c>
      <c r="S314" s="165">
        <v>0</v>
      </c>
      <c r="T314" s="165"/>
      <c r="U314" s="10">
        <v>0</v>
      </c>
      <c r="V314" s="165"/>
      <c r="W314" s="39">
        <f t="shared" si="38"/>
        <v>0</v>
      </c>
      <c r="X314" s="451">
        <v>0</v>
      </c>
      <c r="Y314" s="291" t="s">
        <v>374</v>
      </c>
      <c r="Z314" s="4"/>
      <c r="AA314" s="4"/>
      <c r="AB314" s="4"/>
    </row>
    <row r="315" spans="1:28" ht="15" customHeight="1" x14ac:dyDescent="0.25">
      <c r="A315" s="27">
        <v>310</v>
      </c>
      <c r="B315" s="73">
        <v>41</v>
      </c>
      <c r="C315" s="32">
        <v>627</v>
      </c>
      <c r="D315" s="33" t="s">
        <v>375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33.22</v>
      </c>
      <c r="K315" s="10">
        <v>1440</v>
      </c>
      <c r="L315" s="10"/>
      <c r="M315" s="10">
        <v>1440</v>
      </c>
      <c r="N315" s="10">
        <v>1440</v>
      </c>
      <c r="O315" s="165"/>
      <c r="P315" s="10">
        <v>1440</v>
      </c>
      <c r="Q315" s="165"/>
      <c r="R315" s="10">
        <v>1440</v>
      </c>
      <c r="S315" s="165">
        <v>111.88</v>
      </c>
      <c r="T315" s="165"/>
      <c r="U315" s="10">
        <v>1440</v>
      </c>
      <c r="V315" s="165"/>
      <c r="W315" s="39">
        <f t="shared" si="38"/>
        <v>1440</v>
      </c>
      <c r="X315" s="451">
        <v>192.14</v>
      </c>
      <c r="Y315" s="291" t="s">
        <v>370</v>
      </c>
      <c r="Z315" s="4"/>
      <c r="AA315" s="4"/>
      <c r="AB315" s="4"/>
    </row>
    <row r="316" spans="1:28" ht="15" customHeight="1" x14ac:dyDescent="0.25">
      <c r="A316" s="27">
        <v>311</v>
      </c>
      <c r="B316" s="8">
        <v>41</v>
      </c>
      <c r="C316" s="32">
        <v>633006</v>
      </c>
      <c r="D316" s="74" t="s">
        <v>376</v>
      </c>
      <c r="E316" s="10">
        <v>0</v>
      </c>
      <c r="F316" s="10">
        <v>69.08</v>
      </c>
      <c r="G316" s="10">
        <v>1000</v>
      </c>
      <c r="H316" s="10">
        <v>1527.6</v>
      </c>
      <c r="I316" s="10">
        <v>1000</v>
      </c>
      <c r="J316" s="10">
        <v>0</v>
      </c>
      <c r="K316" s="10">
        <v>0</v>
      </c>
      <c r="L316" s="10"/>
      <c r="M316" s="10">
        <v>0</v>
      </c>
      <c r="N316" s="10">
        <v>0</v>
      </c>
      <c r="O316" s="165"/>
      <c r="P316" s="10">
        <v>0</v>
      </c>
      <c r="Q316" s="165"/>
      <c r="R316" s="10">
        <v>0</v>
      </c>
      <c r="S316" s="165">
        <v>0</v>
      </c>
      <c r="T316" s="165"/>
      <c r="U316" s="10">
        <v>0</v>
      </c>
      <c r="V316" s="165"/>
      <c r="W316" s="39">
        <f t="shared" si="38"/>
        <v>0</v>
      </c>
      <c r="X316" s="451">
        <v>217.67</v>
      </c>
      <c r="Y316" s="291" t="s">
        <v>370</v>
      </c>
      <c r="Z316" s="4"/>
      <c r="AA316" s="4"/>
      <c r="AB316" s="4"/>
    </row>
    <row r="317" spans="1:28" ht="15" customHeight="1" x14ac:dyDescent="0.25">
      <c r="A317" s="27">
        <v>312</v>
      </c>
      <c r="B317" s="8" t="s">
        <v>59</v>
      </c>
      <c r="C317" s="32">
        <v>637014</v>
      </c>
      <c r="D317" s="74" t="s">
        <v>182</v>
      </c>
      <c r="E317" s="549">
        <v>4568</v>
      </c>
      <c r="F317" s="12">
        <v>1104.95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/>
      <c r="M317" s="10">
        <v>0</v>
      </c>
      <c r="N317" s="10">
        <v>0</v>
      </c>
      <c r="O317" s="165"/>
      <c r="P317" s="10">
        <v>0</v>
      </c>
      <c r="Q317" s="165"/>
      <c r="R317" s="10">
        <v>0</v>
      </c>
      <c r="S317" s="165">
        <v>0</v>
      </c>
      <c r="T317" s="165"/>
      <c r="U317" s="10">
        <v>0</v>
      </c>
      <c r="V317" s="165"/>
      <c r="W317" s="39">
        <f t="shared" si="38"/>
        <v>0</v>
      </c>
      <c r="X317" s="451">
        <v>0</v>
      </c>
      <c r="Y317" s="291" t="s">
        <v>370</v>
      </c>
      <c r="Z317" s="4"/>
      <c r="AA317" s="4"/>
      <c r="AB317" s="4"/>
    </row>
    <row r="318" spans="1:28" ht="15" customHeight="1" x14ac:dyDescent="0.25">
      <c r="A318" s="27">
        <v>313</v>
      </c>
      <c r="B318" s="8">
        <v>41</v>
      </c>
      <c r="C318" s="32">
        <v>637014</v>
      </c>
      <c r="D318" s="74" t="s">
        <v>182</v>
      </c>
      <c r="E318" s="550"/>
      <c r="F318" s="12">
        <v>3336</v>
      </c>
      <c r="G318" s="10">
        <v>0</v>
      </c>
      <c r="H318" s="10">
        <v>0</v>
      </c>
      <c r="I318" s="10">
        <v>0</v>
      </c>
      <c r="J318" s="10">
        <v>0</v>
      </c>
      <c r="K318" s="10">
        <v>3465</v>
      </c>
      <c r="L318" s="10"/>
      <c r="M318" s="10">
        <v>3465</v>
      </c>
      <c r="N318" s="10">
        <v>3465</v>
      </c>
      <c r="O318" s="165"/>
      <c r="P318" s="10">
        <v>3465</v>
      </c>
      <c r="Q318" s="165"/>
      <c r="R318" s="10">
        <v>3465</v>
      </c>
      <c r="S318" s="165">
        <v>2776.8</v>
      </c>
      <c r="T318" s="165"/>
      <c r="U318" s="10">
        <v>3465</v>
      </c>
      <c r="V318" s="165"/>
      <c r="W318" s="39">
        <f t="shared" si="38"/>
        <v>3465</v>
      </c>
      <c r="X318" s="451">
        <v>4072</v>
      </c>
      <c r="Y318" s="291" t="s">
        <v>370</v>
      </c>
      <c r="Z318" s="4"/>
      <c r="AA318" s="4"/>
      <c r="AB318" s="4"/>
    </row>
    <row r="319" spans="1:28" ht="15" customHeight="1" x14ac:dyDescent="0.25">
      <c r="A319" s="27">
        <v>314</v>
      </c>
      <c r="B319" s="8" t="s">
        <v>377</v>
      </c>
      <c r="C319" s="32">
        <v>633006</v>
      </c>
      <c r="D319" s="74" t="s">
        <v>378</v>
      </c>
      <c r="E319" s="10">
        <v>28.8</v>
      </c>
      <c r="F319" s="10">
        <v>1036.4100000000001</v>
      </c>
      <c r="G319" s="10">
        <v>1200</v>
      </c>
      <c r="H319" s="10">
        <v>250.59</v>
      </c>
      <c r="I319" s="10">
        <v>1200</v>
      </c>
      <c r="J319" s="10">
        <v>344</v>
      </c>
      <c r="K319" s="10">
        <v>1200</v>
      </c>
      <c r="L319" s="10"/>
      <c r="M319" s="10">
        <v>1200</v>
      </c>
      <c r="N319" s="10">
        <v>1200</v>
      </c>
      <c r="O319" s="165"/>
      <c r="P319" s="10">
        <v>1200</v>
      </c>
      <c r="Q319" s="165"/>
      <c r="R319" s="10">
        <v>1200</v>
      </c>
      <c r="S319" s="165">
        <v>344</v>
      </c>
      <c r="T319" s="165"/>
      <c r="U319" s="10">
        <v>1200</v>
      </c>
      <c r="V319" s="165"/>
      <c r="W319" s="39">
        <f t="shared" si="38"/>
        <v>1200</v>
      </c>
      <c r="X319" s="451">
        <v>525.04</v>
      </c>
      <c r="Y319" s="291" t="s">
        <v>370</v>
      </c>
      <c r="Z319" s="4"/>
      <c r="AA319" s="4"/>
      <c r="AB319" s="4"/>
    </row>
    <row r="320" spans="1:28" ht="15" customHeight="1" x14ac:dyDescent="0.25">
      <c r="A320" s="27">
        <v>320</v>
      </c>
      <c r="B320" s="8">
        <v>41</v>
      </c>
      <c r="C320" s="32">
        <v>637014</v>
      </c>
      <c r="D320" s="74" t="s">
        <v>182</v>
      </c>
      <c r="E320" s="10">
        <v>0</v>
      </c>
      <c r="F320" s="10">
        <v>1148</v>
      </c>
      <c r="G320" s="10">
        <v>3390</v>
      </c>
      <c r="H320" s="10">
        <v>6071</v>
      </c>
      <c r="I320" s="10">
        <v>3390</v>
      </c>
      <c r="J320" s="10">
        <v>1255.8</v>
      </c>
      <c r="K320" s="10">
        <v>0</v>
      </c>
      <c r="L320" s="10"/>
      <c r="M320" s="10">
        <v>0</v>
      </c>
      <c r="N320" s="10">
        <v>0</v>
      </c>
      <c r="O320" s="165"/>
      <c r="P320" s="10">
        <v>0</v>
      </c>
      <c r="Q320" s="165"/>
      <c r="R320" s="10">
        <v>0</v>
      </c>
      <c r="S320" s="165">
        <v>0</v>
      </c>
      <c r="T320" s="165"/>
      <c r="U320" s="10">
        <v>0</v>
      </c>
      <c r="V320" s="165"/>
      <c r="W320" s="39">
        <f t="shared" si="38"/>
        <v>0</v>
      </c>
      <c r="X320" s="451">
        <v>0</v>
      </c>
      <c r="Y320" s="291" t="s">
        <v>370</v>
      </c>
      <c r="Z320" s="4"/>
      <c r="AA320" s="4"/>
      <c r="AB320" s="4"/>
    </row>
    <row r="321" spans="1:28" ht="15" customHeight="1" x14ac:dyDescent="0.25">
      <c r="A321" s="27">
        <v>321</v>
      </c>
      <c r="B321" s="8">
        <v>41</v>
      </c>
      <c r="C321" s="32">
        <v>637016</v>
      </c>
      <c r="D321" s="74" t="s">
        <v>209</v>
      </c>
      <c r="E321" s="10">
        <v>470.55</v>
      </c>
      <c r="F321" s="10">
        <v>549.38</v>
      </c>
      <c r="G321" s="10">
        <v>804</v>
      </c>
      <c r="H321" s="10">
        <v>615.79999999999995</v>
      </c>
      <c r="I321" s="10">
        <v>804</v>
      </c>
      <c r="J321" s="10">
        <v>173.68</v>
      </c>
      <c r="K321" s="10">
        <v>820</v>
      </c>
      <c r="L321" s="10"/>
      <c r="M321" s="10">
        <v>820</v>
      </c>
      <c r="N321" s="10">
        <v>820</v>
      </c>
      <c r="O321" s="165"/>
      <c r="P321" s="10">
        <v>820</v>
      </c>
      <c r="Q321" s="165"/>
      <c r="R321" s="10">
        <v>820</v>
      </c>
      <c r="S321" s="165">
        <v>321.45</v>
      </c>
      <c r="T321" s="165"/>
      <c r="U321" s="10">
        <v>820</v>
      </c>
      <c r="V321" s="165"/>
      <c r="W321" s="39">
        <f t="shared" si="38"/>
        <v>820</v>
      </c>
      <c r="X321" s="451">
        <v>446.3</v>
      </c>
      <c r="Y321" s="291" t="s">
        <v>370</v>
      </c>
      <c r="Z321" s="4"/>
      <c r="AA321" s="4"/>
      <c r="AB321" s="4"/>
    </row>
    <row r="322" spans="1:28" ht="21" customHeight="1" x14ac:dyDescent="0.25">
      <c r="A322" s="27">
        <v>322</v>
      </c>
      <c r="B322" s="574" t="s">
        <v>380</v>
      </c>
      <c r="C322" s="575"/>
      <c r="D322" s="576"/>
      <c r="E322" s="14">
        <f>SUM(E323:E324)</f>
        <v>2923.66</v>
      </c>
      <c r="F322" s="14">
        <f>F323+F324</f>
        <v>2999.75</v>
      </c>
      <c r="G322" s="14">
        <f>SUM(G323:G324)</f>
        <v>26500</v>
      </c>
      <c r="H322" s="14">
        <f>SUM(H323:H324)</f>
        <v>12742.38</v>
      </c>
      <c r="I322" s="14">
        <f>SUM(I323:I324)</f>
        <v>26500</v>
      </c>
      <c r="J322" s="14">
        <f>J323</f>
        <v>5721.42</v>
      </c>
      <c r="K322" s="14">
        <f>SUM(K323:K324)</f>
        <v>26500</v>
      </c>
      <c r="L322" s="14">
        <v>0</v>
      </c>
      <c r="M322" s="14">
        <f>SUM(M323:M324)</f>
        <v>26500</v>
      </c>
      <c r="N322" s="14">
        <f>SUM(N323:N324)</f>
        <v>26500</v>
      </c>
      <c r="O322" s="47">
        <v>0</v>
      </c>
      <c r="P322" s="14">
        <f>SUM(P323:P324)</f>
        <v>26500</v>
      </c>
      <c r="Q322" s="47">
        <v>0</v>
      </c>
      <c r="R322" s="14">
        <f>SUM(R323:R324)</f>
        <v>26500</v>
      </c>
      <c r="S322" s="47">
        <f>S323</f>
        <v>11453.29</v>
      </c>
      <c r="T322" s="47"/>
      <c r="U322" s="14">
        <f>SUM(U323:U324)</f>
        <v>26500</v>
      </c>
      <c r="V322" s="47">
        <f>SUM(V323:V324)</f>
        <v>0</v>
      </c>
      <c r="W322" s="47">
        <f>U322</f>
        <v>26500</v>
      </c>
      <c r="X322" s="220">
        <f>SUM(X323:X324)</f>
        <v>18826.259999999998</v>
      </c>
      <c r="Y322" s="364"/>
      <c r="Z322" s="7"/>
      <c r="AA322" s="7"/>
      <c r="AB322" s="7"/>
    </row>
    <row r="323" spans="1:28" ht="15" customHeight="1" x14ac:dyDescent="0.25">
      <c r="A323" s="27">
        <v>323</v>
      </c>
      <c r="B323" s="16">
        <v>41</v>
      </c>
      <c r="C323" s="32">
        <v>642002</v>
      </c>
      <c r="D323" s="33" t="s">
        <v>381</v>
      </c>
      <c r="E323" s="549">
        <v>2923.66</v>
      </c>
      <c r="F323" s="549">
        <v>2999.75</v>
      </c>
      <c r="G323" s="10">
        <v>2000</v>
      </c>
      <c r="H323" s="549">
        <v>12742.38</v>
      </c>
      <c r="I323" s="10">
        <v>2000</v>
      </c>
      <c r="J323" s="549">
        <v>5721.42</v>
      </c>
      <c r="K323" s="10">
        <v>2000</v>
      </c>
      <c r="L323" s="10"/>
      <c r="M323" s="10">
        <v>2000</v>
      </c>
      <c r="N323" s="10">
        <v>2000</v>
      </c>
      <c r="O323" s="165"/>
      <c r="P323" s="10">
        <v>2000</v>
      </c>
      <c r="Q323" s="165"/>
      <c r="R323" s="10">
        <v>2000</v>
      </c>
      <c r="S323" s="549">
        <v>11453.29</v>
      </c>
      <c r="T323" s="417"/>
      <c r="U323" s="10">
        <v>2000</v>
      </c>
      <c r="V323" s="165"/>
      <c r="W323" s="165">
        <f>U323</f>
        <v>2000</v>
      </c>
      <c r="X323" s="532">
        <v>18826.259999999998</v>
      </c>
      <c r="Y323" s="291" t="s">
        <v>382</v>
      </c>
      <c r="Z323" s="4"/>
      <c r="AA323" s="4"/>
      <c r="AB323" s="4"/>
    </row>
    <row r="324" spans="1:28" ht="15" customHeight="1" x14ac:dyDescent="0.25">
      <c r="A324" s="27">
        <v>324</v>
      </c>
      <c r="B324" s="16">
        <v>41</v>
      </c>
      <c r="C324" s="32">
        <v>642007</v>
      </c>
      <c r="D324" s="33" t="s">
        <v>383</v>
      </c>
      <c r="E324" s="550"/>
      <c r="F324" s="550"/>
      <c r="G324" s="10">
        <v>24500</v>
      </c>
      <c r="H324" s="550"/>
      <c r="I324" s="10">
        <v>24500</v>
      </c>
      <c r="J324" s="550"/>
      <c r="K324" s="10">
        <v>24500</v>
      </c>
      <c r="L324" s="10"/>
      <c r="M324" s="10">
        <v>24500</v>
      </c>
      <c r="N324" s="10">
        <v>24500</v>
      </c>
      <c r="O324" s="165"/>
      <c r="P324" s="10">
        <v>24500</v>
      </c>
      <c r="Q324" s="165"/>
      <c r="R324" s="10">
        <v>24500</v>
      </c>
      <c r="S324" s="550"/>
      <c r="T324" s="418"/>
      <c r="U324" s="10">
        <v>24500</v>
      </c>
      <c r="V324" s="165"/>
      <c r="W324" s="165">
        <f>U324</f>
        <v>24500</v>
      </c>
      <c r="X324" s="533"/>
      <c r="Y324" s="291" t="s">
        <v>382</v>
      </c>
      <c r="Z324" s="4"/>
      <c r="AA324" s="4"/>
      <c r="AB324" s="4"/>
    </row>
    <row r="325" spans="1:28" ht="29.25" customHeight="1" x14ac:dyDescent="0.25">
      <c r="A325" s="27">
        <v>325</v>
      </c>
      <c r="B325" s="574" t="s">
        <v>384</v>
      </c>
      <c r="C325" s="575"/>
      <c r="D325" s="576"/>
      <c r="E325" s="14">
        <f>SUM(E326:E336)</f>
        <v>110777.52</v>
      </c>
      <c r="F325" s="14">
        <f>SUM(F326:F336)</f>
        <v>102775.83</v>
      </c>
      <c r="G325" s="14">
        <f>SUM(G326:G338)</f>
        <v>128435</v>
      </c>
      <c r="H325" s="14">
        <f>SUM(H326:H336)</f>
        <v>92542.959999999992</v>
      </c>
      <c r="I325" s="14">
        <f>SUM(I326:I338)</f>
        <v>128435</v>
      </c>
      <c r="J325" s="14">
        <f>SUM(J326:J336)</f>
        <v>20949.29</v>
      </c>
      <c r="K325" s="14">
        <f>SUM(K326:K336)</f>
        <v>115295</v>
      </c>
      <c r="L325" s="14">
        <v>0</v>
      </c>
      <c r="M325" s="14">
        <f>SUM(M326:M336)</f>
        <v>115295</v>
      </c>
      <c r="N325" s="14">
        <f>SUM(N326:N336)</f>
        <v>115295</v>
      </c>
      <c r="O325" s="47">
        <v>0</v>
      </c>
      <c r="P325" s="14">
        <f>SUM(P326:P336)</f>
        <v>115295</v>
      </c>
      <c r="Q325" s="47">
        <v>0</v>
      </c>
      <c r="R325" s="14">
        <f>SUM(R326:R336)</f>
        <v>115295</v>
      </c>
      <c r="S325" s="47">
        <f>SUM(S326:S336)</f>
        <v>48035.45</v>
      </c>
      <c r="T325" s="47"/>
      <c r="U325" s="14">
        <f>SUM(U326:U336)</f>
        <v>115295</v>
      </c>
      <c r="V325" s="47">
        <f>SUM(V326:V336)</f>
        <v>0</v>
      </c>
      <c r="W325" s="47">
        <f>SUM(W326:W336)</f>
        <v>115295</v>
      </c>
      <c r="X325" s="220">
        <f>SUM(X326:X336)</f>
        <v>68872.37</v>
      </c>
      <c r="Y325" s="364"/>
      <c r="Z325" s="7"/>
      <c r="AA325" s="7"/>
      <c r="AB325" s="7"/>
    </row>
    <row r="326" spans="1:28" ht="15" customHeight="1" x14ac:dyDescent="0.25">
      <c r="A326" s="27">
        <v>326</v>
      </c>
      <c r="B326" s="18">
        <v>111</v>
      </c>
      <c r="C326" s="48">
        <v>611</v>
      </c>
      <c r="D326" s="33" t="s">
        <v>292</v>
      </c>
      <c r="E326" s="10">
        <v>1468.29</v>
      </c>
      <c r="F326" s="10">
        <v>1115.77</v>
      </c>
      <c r="G326" s="10">
        <v>2200</v>
      </c>
      <c r="H326" s="10">
        <v>916.5</v>
      </c>
      <c r="I326" s="10">
        <v>2200</v>
      </c>
      <c r="J326" s="10">
        <v>229</v>
      </c>
      <c r="K326" s="10">
        <v>2200</v>
      </c>
      <c r="L326" s="10"/>
      <c r="M326" s="10">
        <v>2200</v>
      </c>
      <c r="N326" s="10">
        <v>2200</v>
      </c>
      <c r="O326" s="165"/>
      <c r="P326" s="10">
        <v>2200</v>
      </c>
      <c r="Q326" s="165"/>
      <c r="R326" s="10">
        <v>2200</v>
      </c>
      <c r="S326" s="165">
        <v>229</v>
      </c>
      <c r="T326" s="165"/>
      <c r="U326" s="10">
        <v>2200</v>
      </c>
      <c r="V326" s="165"/>
      <c r="W326" s="165">
        <f>U326</f>
        <v>2200</v>
      </c>
      <c r="X326" s="452">
        <v>813.32</v>
      </c>
      <c r="Y326" s="291" t="s">
        <v>385</v>
      </c>
      <c r="Z326" s="4"/>
      <c r="AA326" s="4"/>
      <c r="AB326" s="4"/>
    </row>
    <row r="327" spans="1:28" ht="15" customHeight="1" x14ac:dyDescent="0.25">
      <c r="A327" s="27">
        <v>327</v>
      </c>
      <c r="B327" s="18">
        <v>41</v>
      </c>
      <c r="C327" s="48">
        <v>611</v>
      </c>
      <c r="D327" s="33" t="s">
        <v>292</v>
      </c>
      <c r="E327" s="549">
        <v>16424.63</v>
      </c>
      <c r="F327" s="549">
        <v>17281.240000000002</v>
      </c>
      <c r="G327" s="704">
        <v>17200</v>
      </c>
      <c r="H327" s="549">
        <v>19965.66</v>
      </c>
      <c r="I327" s="704">
        <v>17200</v>
      </c>
      <c r="J327" s="549">
        <v>4635.71</v>
      </c>
      <c r="K327" s="549">
        <v>17200</v>
      </c>
      <c r="L327" s="536"/>
      <c r="M327" s="549">
        <v>17200</v>
      </c>
      <c r="N327" s="549">
        <v>17200</v>
      </c>
      <c r="O327" s="536"/>
      <c r="P327" s="549">
        <v>17200</v>
      </c>
      <c r="Q327" s="536"/>
      <c r="R327" s="549">
        <v>17200</v>
      </c>
      <c r="S327" s="549">
        <v>9644.4500000000007</v>
      </c>
      <c r="T327" s="417"/>
      <c r="U327" s="549">
        <v>17200</v>
      </c>
      <c r="V327" s="536"/>
      <c r="W327" s="525">
        <f>U327</f>
        <v>17200</v>
      </c>
      <c r="X327" s="501">
        <v>13934.1</v>
      </c>
      <c r="Y327" s="291" t="s">
        <v>385</v>
      </c>
      <c r="Z327" s="4"/>
      <c r="AA327" s="4"/>
      <c r="AB327" s="4"/>
    </row>
    <row r="328" spans="1:28" ht="15" customHeight="1" x14ac:dyDescent="0.25">
      <c r="A328" s="27">
        <v>328</v>
      </c>
      <c r="B328" s="18">
        <v>41</v>
      </c>
      <c r="C328" s="48">
        <v>612</v>
      </c>
      <c r="D328" s="33" t="s">
        <v>215</v>
      </c>
      <c r="E328" s="551"/>
      <c r="F328" s="551"/>
      <c r="G328" s="705"/>
      <c r="H328" s="551"/>
      <c r="I328" s="705"/>
      <c r="J328" s="551"/>
      <c r="K328" s="551"/>
      <c r="L328" s="538"/>
      <c r="M328" s="551"/>
      <c r="N328" s="551"/>
      <c r="O328" s="538"/>
      <c r="P328" s="551"/>
      <c r="Q328" s="538"/>
      <c r="R328" s="551"/>
      <c r="S328" s="551"/>
      <c r="T328" s="321"/>
      <c r="U328" s="551"/>
      <c r="V328" s="538"/>
      <c r="W328" s="526"/>
      <c r="X328" s="523"/>
      <c r="Y328" s="291" t="s">
        <v>385</v>
      </c>
      <c r="Z328" s="4"/>
      <c r="AA328" s="4"/>
      <c r="AB328" s="4"/>
    </row>
    <row r="329" spans="1:28" ht="15" customHeight="1" x14ac:dyDescent="0.25">
      <c r="A329" s="27">
        <v>329</v>
      </c>
      <c r="B329" s="18">
        <v>41</v>
      </c>
      <c r="C329" s="48">
        <v>612</v>
      </c>
      <c r="D329" s="33" t="s">
        <v>386</v>
      </c>
      <c r="E329" s="550"/>
      <c r="F329" s="550"/>
      <c r="G329" s="706"/>
      <c r="H329" s="550"/>
      <c r="I329" s="706"/>
      <c r="J329" s="550"/>
      <c r="K329" s="550"/>
      <c r="L329" s="537"/>
      <c r="M329" s="550"/>
      <c r="N329" s="550"/>
      <c r="O329" s="537"/>
      <c r="P329" s="550"/>
      <c r="Q329" s="537"/>
      <c r="R329" s="550"/>
      <c r="S329" s="550"/>
      <c r="T329" s="418"/>
      <c r="U329" s="550"/>
      <c r="V329" s="537"/>
      <c r="W329" s="527"/>
      <c r="X329" s="502"/>
      <c r="Y329" s="291" t="s">
        <v>385</v>
      </c>
      <c r="Z329" s="4"/>
      <c r="AA329" s="4"/>
      <c r="AB329" s="4"/>
    </row>
    <row r="330" spans="1:28" ht="15" customHeight="1" x14ac:dyDescent="0.25">
      <c r="A330" s="27">
        <v>330</v>
      </c>
      <c r="B330" s="18">
        <v>111</v>
      </c>
      <c r="C330" s="48">
        <v>62</v>
      </c>
      <c r="D330" s="33" t="s">
        <v>256</v>
      </c>
      <c r="E330" s="10">
        <v>511.78</v>
      </c>
      <c r="F330" s="10">
        <v>389.02</v>
      </c>
      <c r="G330" s="10">
        <v>770</v>
      </c>
      <c r="H330" s="10">
        <v>320.2</v>
      </c>
      <c r="I330" s="10">
        <v>770</v>
      </c>
      <c r="J330" s="10">
        <v>79.760000000000005</v>
      </c>
      <c r="K330" s="10">
        <v>770</v>
      </c>
      <c r="L330" s="10"/>
      <c r="M330" s="10">
        <v>770</v>
      </c>
      <c r="N330" s="10">
        <v>770</v>
      </c>
      <c r="O330" s="165"/>
      <c r="P330" s="10">
        <v>770</v>
      </c>
      <c r="Q330" s="165"/>
      <c r="R330" s="10">
        <v>770</v>
      </c>
      <c r="S330" s="165">
        <v>79.760000000000005</v>
      </c>
      <c r="T330" s="165"/>
      <c r="U330" s="10">
        <v>770</v>
      </c>
      <c r="V330" s="165"/>
      <c r="W330" s="165">
        <f>U330</f>
        <v>770</v>
      </c>
      <c r="X330" s="452">
        <v>283.94</v>
      </c>
      <c r="Y330" s="291" t="s">
        <v>385</v>
      </c>
      <c r="Z330" s="4"/>
      <c r="AA330" s="4"/>
      <c r="AB330" s="4"/>
    </row>
    <row r="331" spans="1:28" ht="15" customHeight="1" x14ac:dyDescent="0.25">
      <c r="A331" s="27">
        <v>331</v>
      </c>
      <c r="B331" s="18">
        <v>41</v>
      </c>
      <c r="C331" s="48">
        <v>62</v>
      </c>
      <c r="D331" s="33" t="s">
        <v>303</v>
      </c>
      <c r="E331" s="10">
        <v>5676.28</v>
      </c>
      <c r="F331" s="10">
        <v>6099.89</v>
      </c>
      <c r="G331" s="10">
        <v>6100</v>
      </c>
      <c r="H331" s="10">
        <v>6128.92</v>
      </c>
      <c r="I331" s="10">
        <v>6100</v>
      </c>
      <c r="J331" s="10">
        <v>1741</v>
      </c>
      <c r="K331" s="10">
        <v>6100</v>
      </c>
      <c r="L331" s="10"/>
      <c r="M331" s="10">
        <v>6100</v>
      </c>
      <c r="N331" s="10">
        <v>6100</v>
      </c>
      <c r="O331" s="165"/>
      <c r="P331" s="10">
        <v>6100</v>
      </c>
      <c r="Q331" s="165"/>
      <c r="R331" s="10">
        <v>6100</v>
      </c>
      <c r="S331" s="165">
        <v>3444.32</v>
      </c>
      <c r="T331" s="165"/>
      <c r="U331" s="10">
        <v>6100</v>
      </c>
      <c r="V331" s="165"/>
      <c r="W331" s="165">
        <f t="shared" ref="W331:W336" si="39">U331</f>
        <v>6100</v>
      </c>
      <c r="X331" s="452">
        <v>4992.6899999999996</v>
      </c>
      <c r="Y331" s="291" t="s">
        <v>385</v>
      </c>
      <c r="Z331" s="4"/>
      <c r="AA331" s="4"/>
      <c r="AB331" s="4"/>
    </row>
    <row r="332" spans="1:28" ht="15" customHeight="1" x14ac:dyDescent="0.25">
      <c r="A332" s="27">
        <v>332</v>
      </c>
      <c r="B332" s="18">
        <v>41</v>
      </c>
      <c r="C332" s="48">
        <v>627</v>
      </c>
      <c r="D332" s="33" t="s">
        <v>364</v>
      </c>
      <c r="E332" s="10"/>
      <c r="F332" s="10"/>
      <c r="G332" s="10"/>
      <c r="H332" s="10">
        <v>0</v>
      </c>
      <c r="I332" s="10"/>
      <c r="J332" s="10">
        <v>103.6</v>
      </c>
      <c r="K332" s="10">
        <v>60</v>
      </c>
      <c r="L332" s="10"/>
      <c r="M332" s="10">
        <v>60</v>
      </c>
      <c r="N332" s="10">
        <v>60</v>
      </c>
      <c r="O332" s="165"/>
      <c r="P332" s="10">
        <v>60</v>
      </c>
      <c r="Q332" s="165"/>
      <c r="R332" s="10">
        <v>60</v>
      </c>
      <c r="S332" s="165">
        <v>200.99</v>
      </c>
      <c r="T332" s="165"/>
      <c r="U332" s="10">
        <v>60</v>
      </c>
      <c r="V332" s="165"/>
      <c r="W332" s="165">
        <f t="shared" si="39"/>
        <v>60</v>
      </c>
      <c r="X332" s="452">
        <v>300.70999999999998</v>
      </c>
      <c r="Y332" s="291" t="s">
        <v>385</v>
      </c>
      <c r="Z332" s="4"/>
      <c r="AA332" s="4"/>
      <c r="AB332" s="4"/>
    </row>
    <row r="333" spans="1:28" ht="15" customHeight="1" x14ac:dyDescent="0.25">
      <c r="A333" s="27">
        <v>333</v>
      </c>
      <c r="B333" s="18">
        <v>111</v>
      </c>
      <c r="C333" s="48">
        <v>633006</v>
      </c>
      <c r="D333" s="33" t="s">
        <v>387</v>
      </c>
      <c r="E333" s="10">
        <v>800</v>
      </c>
      <c r="F333" s="10">
        <v>0</v>
      </c>
      <c r="G333" s="10">
        <v>0</v>
      </c>
      <c r="H333" s="10">
        <v>1600</v>
      </c>
      <c r="I333" s="10">
        <v>0</v>
      </c>
      <c r="J333" s="10">
        <v>0</v>
      </c>
      <c r="K333" s="10">
        <v>0</v>
      </c>
      <c r="L333" s="10"/>
      <c r="M333" s="10">
        <v>0</v>
      </c>
      <c r="N333" s="10">
        <v>0</v>
      </c>
      <c r="O333" s="165"/>
      <c r="P333" s="10">
        <v>0</v>
      </c>
      <c r="Q333" s="165"/>
      <c r="R333" s="10">
        <v>0</v>
      </c>
      <c r="S333" s="165">
        <v>0</v>
      </c>
      <c r="T333" s="165"/>
      <c r="U333" s="10">
        <v>0</v>
      </c>
      <c r="V333" s="165"/>
      <c r="W333" s="165">
        <f t="shared" si="39"/>
        <v>0</v>
      </c>
      <c r="X333" s="452">
        <v>0</v>
      </c>
      <c r="Y333" s="291" t="s">
        <v>385</v>
      </c>
      <c r="Z333" s="4"/>
      <c r="AA333" s="4"/>
      <c r="AB333" s="4"/>
    </row>
    <row r="334" spans="1:28" ht="15" customHeight="1" x14ac:dyDescent="0.25">
      <c r="A334" s="27">
        <v>334</v>
      </c>
      <c r="B334" s="18">
        <v>41</v>
      </c>
      <c r="C334" s="48">
        <v>637014</v>
      </c>
      <c r="D334" s="33" t="s">
        <v>182</v>
      </c>
      <c r="E334" s="10">
        <v>856</v>
      </c>
      <c r="F334" s="10">
        <v>800</v>
      </c>
      <c r="G334" s="10">
        <v>970</v>
      </c>
      <c r="H334" s="10">
        <v>952.8</v>
      </c>
      <c r="I334" s="10">
        <v>970</v>
      </c>
      <c r="J334" s="10">
        <v>260.39999999999998</v>
      </c>
      <c r="K334" s="10">
        <v>970</v>
      </c>
      <c r="L334" s="10"/>
      <c r="M334" s="10">
        <v>970</v>
      </c>
      <c r="N334" s="10">
        <v>970</v>
      </c>
      <c r="O334" s="165"/>
      <c r="P334" s="10">
        <v>970</v>
      </c>
      <c r="Q334" s="165"/>
      <c r="R334" s="10">
        <v>970</v>
      </c>
      <c r="S334" s="165">
        <v>580.20000000000005</v>
      </c>
      <c r="T334" s="165"/>
      <c r="U334" s="10">
        <v>970</v>
      </c>
      <c r="V334" s="165"/>
      <c r="W334" s="165">
        <f t="shared" si="39"/>
        <v>970</v>
      </c>
      <c r="X334" s="452">
        <v>1420.2</v>
      </c>
      <c r="Y334" s="291" t="s">
        <v>385</v>
      </c>
      <c r="Z334" s="4"/>
      <c r="AA334" s="4"/>
      <c r="AB334" s="4"/>
    </row>
    <row r="335" spans="1:28" ht="15" customHeight="1" x14ac:dyDescent="0.25">
      <c r="A335" s="27">
        <v>335</v>
      </c>
      <c r="B335" s="18">
        <v>41</v>
      </c>
      <c r="C335" s="48">
        <v>637016</v>
      </c>
      <c r="D335" s="33" t="s">
        <v>184</v>
      </c>
      <c r="E335" s="10">
        <v>145.80000000000001</v>
      </c>
      <c r="F335" s="10">
        <v>160.69</v>
      </c>
      <c r="G335" s="10">
        <v>195</v>
      </c>
      <c r="H335" s="10">
        <v>196.53</v>
      </c>
      <c r="I335" s="10">
        <v>195</v>
      </c>
      <c r="J335" s="10">
        <v>53.66</v>
      </c>
      <c r="K335" s="10">
        <v>195</v>
      </c>
      <c r="L335" s="10"/>
      <c r="M335" s="10">
        <v>195</v>
      </c>
      <c r="N335" s="10">
        <v>195</v>
      </c>
      <c r="O335" s="165"/>
      <c r="P335" s="10">
        <v>195</v>
      </c>
      <c r="Q335" s="165"/>
      <c r="R335" s="10">
        <v>195</v>
      </c>
      <c r="S335" s="165">
        <v>108.85</v>
      </c>
      <c r="T335" s="165"/>
      <c r="U335" s="10">
        <v>195</v>
      </c>
      <c r="V335" s="165"/>
      <c r="W335" s="165">
        <f t="shared" si="39"/>
        <v>195</v>
      </c>
      <c r="X335" s="452">
        <v>151.88999999999999</v>
      </c>
      <c r="Y335" s="291" t="s">
        <v>385</v>
      </c>
      <c r="Z335" s="4"/>
      <c r="AA335" s="4"/>
      <c r="AB335" s="4"/>
    </row>
    <row r="336" spans="1:28" ht="15" customHeight="1" x14ac:dyDescent="0.25">
      <c r="A336" s="27">
        <v>336</v>
      </c>
      <c r="B336" s="18">
        <v>111</v>
      </c>
      <c r="C336" s="48">
        <v>63</v>
      </c>
      <c r="D336" s="33" t="s">
        <v>388</v>
      </c>
      <c r="E336" s="10">
        <v>84894.74</v>
      </c>
      <c r="F336" s="10">
        <v>76929.22</v>
      </c>
      <c r="G336" s="10">
        <v>100000</v>
      </c>
      <c r="H336" s="10">
        <v>62462.35</v>
      </c>
      <c r="I336" s="10">
        <v>100000</v>
      </c>
      <c r="J336" s="10">
        <v>13846.16</v>
      </c>
      <c r="K336" s="10">
        <v>87800</v>
      </c>
      <c r="L336" s="10"/>
      <c r="M336" s="10">
        <v>87800</v>
      </c>
      <c r="N336" s="10">
        <v>87800</v>
      </c>
      <c r="O336" s="165"/>
      <c r="P336" s="10">
        <v>87800</v>
      </c>
      <c r="Q336" s="165"/>
      <c r="R336" s="10">
        <v>87800</v>
      </c>
      <c r="S336" s="165">
        <v>33747.879999999997</v>
      </c>
      <c r="T336" s="165"/>
      <c r="U336" s="10">
        <v>87800</v>
      </c>
      <c r="V336" s="165"/>
      <c r="W336" s="165">
        <f t="shared" si="39"/>
        <v>87800</v>
      </c>
      <c r="X336" s="452">
        <v>46975.519999999997</v>
      </c>
      <c r="Y336" s="291" t="s">
        <v>385</v>
      </c>
      <c r="Z336" s="4"/>
      <c r="AA336" s="4"/>
      <c r="AB336" s="4"/>
    </row>
    <row r="337" spans="1:28" ht="21" customHeight="1" x14ac:dyDescent="0.25">
      <c r="A337" s="27">
        <v>337</v>
      </c>
      <c r="B337" s="574" t="s">
        <v>389</v>
      </c>
      <c r="C337" s="575"/>
      <c r="D337" s="576"/>
      <c r="E337" s="14">
        <f>E338</f>
        <v>3540</v>
      </c>
      <c r="F337" s="14">
        <f>F338</f>
        <v>315</v>
      </c>
      <c r="G337" s="14">
        <f>G338</f>
        <v>500</v>
      </c>
      <c r="H337" s="14">
        <v>1750.4</v>
      </c>
      <c r="I337" s="14">
        <f>I338</f>
        <v>500</v>
      </c>
      <c r="J337" s="14">
        <v>0</v>
      </c>
      <c r="K337" s="14">
        <f>K338</f>
        <v>700</v>
      </c>
      <c r="L337" s="14">
        <v>0</v>
      </c>
      <c r="M337" s="14">
        <v>700</v>
      </c>
      <c r="N337" s="14">
        <f>N338</f>
        <v>700</v>
      </c>
      <c r="O337" s="47">
        <v>0</v>
      </c>
      <c r="P337" s="14">
        <v>700</v>
      </c>
      <c r="Q337" s="47">
        <v>0</v>
      </c>
      <c r="R337" s="14">
        <v>700</v>
      </c>
      <c r="S337" s="47">
        <f>S338</f>
        <v>1399.8</v>
      </c>
      <c r="T337" s="47"/>
      <c r="U337" s="14">
        <v>700</v>
      </c>
      <c r="V337" s="47">
        <f>SUM(V338)</f>
        <v>1000</v>
      </c>
      <c r="W337" s="47">
        <f>W338</f>
        <v>1700</v>
      </c>
      <c r="X337" s="220">
        <f>X338</f>
        <v>3259.8</v>
      </c>
      <c r="Y337" s="364"/>
      <c r="Z337" s="4"/>
      <c r="AA337" s="4"/>
      <c r="AB337" s="4"/>
    </row>
    <row r="338" spans="1:28" ht="15" customHeight="1" x14ac:dyDescent="0.25">
      <c r="A338" s="27">
        <v>338</v>
      </c>
      <c r="B338" s="51">
        <v>41</v>
      </c>
      <c r="C338" s="48">
        <v>637014</v>
      </c>
      <c r="D338" s="33" t="s">
        <v>182</v>
      </c>
      <c r="E338" s="10">
        <v>3540</v>
      </c>
      <c r="F338" s="10">
        <v>315</v>
      </c>
      <c r="G338" s="10">
        <v>500</v>
      </c>
      <c r="H338" s="10">
        <v>1750.4</v>
      </c>
      <c r="I338" s="10">
        <v>500</v>
      </c>
      <c r="J338" s="72">
        <v>0</v>
      </c>
      <c r="K338" s="72">
        <v>700</v>
      </c>
      <c r="L338" s="10"/>
      <c r="M338" s="10">
        <v>700</v>
      </c>
      <c r="N338" s="72">
        <v>700</v>
      </c>
      <c r="O338" s="39"/>
      <c r="P338" s="10">
        <v>700</v>
      </c>
      <c r="Q338" s="165"/>
      <c r="R338" s="10">
        <v>700</v>
      </c>
      <c r="S338" s="165">
        <v>1399.8</v>
      </c>
      <c r="T338" s="165"/>
      <c r="U338" s="10">
        <v>700</v>
      </c>
      <c r="V338" s="165">
        <v>1000</v>
      </c>
      <c r="W338" s="165">
        <f>U338+V338</f>
        <v>1700</v>
      </c>
      <c r="X338" s="452">
        <v>3259.8</v>
      </c>
      <c r="Y338" s="291" t="s">
        <v>291</v>
      </c>
      <c r="Z338" s="4"/>
      <c r="AA338" s="4"/>
      <c r="AB338" s="4"/>
    </row>
    <row r="339" spans="1:28" ht="21" customHeight="1" x14ac:dyDescent="0.25">
      <c r="A339" s="27">
        <v>339</v>
      </c>
      <c r="B339" s="574" t="s">
        <v>390</v>
      </c>
      <c r="C339" s="575"/>
      <c r="D339" s="576"/>
      <c r="E339" s="14">
        <f>SUM(E340:E341)</f>
        <v>16293.4</v>
      </c>
      <c r="F339" s="14">
        <f>F340+F341</f>
        <v>7785</v>
      </c>
      <c r="G339" s="14">
        <f>SUM(G340:G341)</f>
        <v>19500</v>
      </c>
      <c r="H339" s="14">
        <f>SUM(H340:H341)</f>
        <v>7013</v>
      </c>
      <c r="I339" s="14">
        <f>SUM(I340:I341)</f>
        <v>19500</v>
      </c>
      <c r="J339" s="14">
        <f>J340+J341</f>
        <v>999.59999999999991</v>
      </c>
      <c r="K339" s="14">
        <f>SUM(K340:K341)</f>
        <v>17000</v>
      </c>
      <c r="L339" s="14">
        <v>0</v>
      </c>
      <c r="M339" s="14">
        <f>SUM(M340:M341)</f>
        <v>17000</v>
      </c>
      <c r="N339" s="14">
        <f>SUM(N340:N341)</f>
        <v>17000</v>
      </c>
      <c r="O339" s="47">
        <v>0</v>
      </c>
      <c r="P339" s="14">
        <f>SUM(P340:P341)</f>
        <v>17000</v>
      </c>
      <c r="Q339" s="47">
        <v>0</v>
      </c>
      <c r="R339" s="14">
        <f>SUM(R340:R341)</f>
        <v>17000</v>
      </c>
      <c r="S339" s="47">
        <f>SUM(S340:S342)</f>
        <v>7922.6</v>
      </c>
      <c r="T339" s="47"/>
      <c r="U339" s="14">
        <f>SUM(U340:U341)</f>
        <v>17000</v>
      </c>
      <c r="V339" s="47">
        <f>SUM(V340:V342)</f>
        <v>16000</v>
      </c>
      <c r="W339" s="47">
        <f>SUM(W340:W342)</f>
        <v>33000</v>
      </c>
      <c r="X339" s="220">
        <f>SUM(X340:X342)</f>
        <v>11899.1</v>
      </c>
      <c r="Y339" s="364"/>
      <c r="Z339" s="7"/>
      <c r="AA339" s="7"/>
      <c r="AB339" s="7"/>
    </row>
    <row r="340" spans="1:28" ht="25.5" customHeight="1" x14ac:dyDescent="0.25">
      <c r="A340" s="27">
        <v>340</v>
      </c>
      <c r="B340" s="8">
        <v>111</v>
      </c>
      <c r="C340" s="32">
        <v>633009</v>
      </c>
      <c r="D340" s="33" t="s">
        <v>391</v>
      </c>
      <c r="E340" s="10">
        <v>2639.4</v>
      </c>
      <c r="F340" s="10">
        <v>1643.4</v>
      </c>
      <c r="G340" s="10">
        <v>2500</v>
      </c>
      <c r="H340" s="10">
        <v>547.79999999999995</v>
      </c>
      <c r="I340" s="10">
        <v>2500</v>
      </c>
      <c r="J340" s="10">
        <v>365.2</v>
      </c>
      <c r="K340" s="10">
        <v>2000</v>
      </c>
      <c r="L340" s="10"/>
      <c r="M340" s="10">
        <v>2000</v>
      </c>
      <c r="N340" s="10">
        <v>2000</v>
      </c>
      <c r="O340" s="165"/>
      <c r="P340" s="10">
        <v>2000</v>
      </c>
      <c r="Q340" s="165"/>
      <c r="R340" s="10">
        <v>2000</v>
      </c>
      <c r="S340" s="165">
        <v>365.2</v>
      </c>
      <c r="T340" s="165"/>
      <c r="U340" s="10">
        <v>2000</v>
      </c>
      <c r="V340" s="165"/>
      <c r="W340" s="165">
        <f>U340</f>
        <v>2000</v>
      </c>
      <c r="X340" s="452">
        <v>365.2</v>
      </c>
      <c r="Y340" s="291"/>
      <c r="Z340" s="4"/>
      <c r="AA340" s="4"/>
      <c r="AB340" s="4"/>
    </row>
    <row r="341" spans="1:28" ht="25.5" customHeight="1" x14ac:dyDescent="0.25">
      <c r="A341" s="27">
        <v>341</v>
      </c>
      <c r="B341" s="8">
        <v>111</v>
      </c>
      <c r="C341" s="32">
        <v>633</v>
      </c>
      <c r="D341" s="33" t="s">
        <v>392</v>
      </c>
      <c r="E341" s="10">
        <v>13654</v>
      </c>
      <c r="F341" s="10">
        <v>6141.6</v>
      </c>
      <c r="G341" s="10">
        <v>17000</v>
      </c>
      <c r="H341" s="10">
        <v>6465.2</v>
      </c>
      <c r="I341" s="10">
        <v>17000</v>
      </c>
      <c r="J341" s="10">
        <v>634.4</v>
      </c>
      <c r="K341" s="10">
        <v>15000</v>
      </c>
      <c r="L341" s="10"/>
      <c r="M341" s="10">
        <v>15000</v>
      </c>
      <c r="N341" s="10">
        <v>15000</v>
      </c>
      <c r="O341" s="165"/>
      <c r="P341" s="10">
        <v>15000</v>
      </c>
      <c r="Q341" s="165"/>
      <c r="R341" s="10">
        <v>15000</v>
      </c>
      <c r="S341" s="165">
        <v>3273.4</v>
      </c>
      <c r="T341" s="165"/>
      <c r="U341" s="10">
        <v>15000</v>
      </c>
      <c r="V341" s="165"/>
      <c r="W341" s="165">
        <f>U341</f>
        <v>15000</v>
      </c>
      <c r="X341" s="452">
        <v>3968.9</v>
      </c>
      <c r="Y341" s="291"/>
      <c r="Z341" s="4"/>
      <c r="AA341" s="4"/>
      <c r="AB341" s="4"/>
    </row>
    <row r="342" spans="1:28" s="367" customFormat="1" ht="25.5" customHeight="1" x14ac:dyDescent="0.25">
      <c r="A342" s="27"/>
      <c r="B342" s="371" t="s">
        <v>573</v>
      </c>
      <c r="C342" s="372">
        <v>642014</v>
      </c>
      <c r="D342" s="411" t="s">
        <v>625</v>
      </c>
      <c r="E342" s="10"/>
      <c r="F342" s="10"/>
      <c r="G342" s="10"/>
      <c r="H342" s="373"/>
      <c r="I342" s="10"/>
      <c r="J342" s="10"/>
      <c r="K342" s="10"/>
      <c r="L342" s="10"/>
      <c r="M342" s="10"/>
      <c r="N342" s="10"/>
      <c r="O342" s="165"/>
      <c r="P342" s="10"/>
      <c r="Q342" s="165"/>
      <c r="R342" s="10"/>
      <c r="S342" s="165">
        <v>4284</v>
      </c>
      <c r="T342" s="165"/>
      <c r="U342" s="10"/>
      <c r="V342" s="165">
        <v>16000</v>
      </c>
      <c r="W342" s="165">
        <f>V342</f>
        <v>16000</v>
      </c>
      <c r="X342" s="452">
        <v>7565</v>
      </c>
      <c r="Y342" s="291"/>
      <c r="Z342" s="4"/>
      <c r="AA342" s="4"/>
      <c r="AB342" s="4"/>
    </row>
    <row r="343" spans="1:28" ht="21" customHeight="1" x14ac:dyDescent="0.25">
      <c r="A343" s="27">
        <v>342</v>
      </c>
      <c r="B343" s="574" t="s">
        <v>393</v>
      </c>
      <c r="C343" s="575"/>
      <c r="D343" s="576"/>
      <c r="E343" s="75">
        <v>0</v>
      </c>
      <c r="F343" s="75">
        <v>0</v>
      </c>
      <c r="G343" s="76">
        <v>0</v>
      </c>
      <c r="H343" s="77">
        <f>SUM(H344:H359)</f>
        <v>21754.78</v>
      </c>
      <c r="I343" s="76">
        <v>0</v>
      </c>
      <c r="J343" s="76">
        <f>SUM(J344:J359)</f>
        <v>16646.900000000001</v>
      </c>
      <c r="K343" s="76">
        <f>SUM(K344:K359)</f>
        <v>19465</v>
      </c>
      <c r="L343" s="76">
        <v>0</v>
      </c>
      <c r="M343" s="76">
        <f>SUM(M344:M359)</f>
        <v>19465</v>
      </c>
      <c r="N343" s="76">
        <f>SUM(N344:N359)</f>
        <v>19465</v>
      </c>
      <c r="O343" s="262">
        <v>0</v>
      </c>
      <c r="P343" s="76">
        <f>SUM(P344:P359)</f>
        <v>19465</v>
      </c>
      <c r="Q343" s="262">
        <v>0</v>
      </c>
      <c r="R343" s="76">
        <f>SUM(R344:R359)</f>
        <v>19465</v>
      </c>
      <c r="S343" s="262">
        <f>SUM(S344:S359)</f>
        <v>27631.59</v>
      </c>
      <c r="T343" s="262"/>
      <c r="U343" s="76">
        <f>SUM(U344:U359)</f>
        <v>19465</v>
      </c>
      <c r="V343" s="262">
        <f>SUM(V344:V359)</f>
        <v>500</v>
      </c>
      <c r="W343" s="262">
        <f>U343+V343</f>
        <v>19965</v>
      </c>
      <c r="X343" s="468">
        <f>SUM(X344:X359)</f>
        <v>35616.839999999997</v>
      </c>
      <c r="Y343" s="466"/>
      <c r="Z343" s="4"/>
      <c r="AA343" s="205"/>
      <c r="AB343" s="4"/>
    </row>
    <row r="344" spans="1:28" ht="15" customHeight="1" x14ac:dyDescent="0.25">
      <c r="A344" s="27">
        <v>343</v>
      </c>
      <c r="B344" s="8">
        <v>41</v>
      </c>
      <c r="C344" s="32">
        <v>611</v>
      </c>
      <c r="D344" s="33" t="s">
        <v>292</v>
      </c>
      <c r="E344" s="10"/>
      <c r="F344" s="10"/>
      <c r="G344" s="10"/>
      <c r="H344" s="10">
        <v>5546.6</v>
      </c>
      <c r="I344" s="10"/>
      <c r="J344" s="127">
        <v>8853</v>
      </c>
      <c r="K344" s="127">
        <v>0</v>
      </c>
      <c r="L344" s="10"/>
      <c r="M344" s="10">
        <v>0</v>
      </c>
      <c r="N344" s="127">
        <v>0</v>
      </c>
      <c r="O344" s="259"/>
      <c r="P344" s="10">
        <v>0</v>
      </c>
      <c r="Q344" s="165"/>
      <c r="R344" s="10">
        <v>0</v>
      </c>
      <c r="S344" s="165">
        <v>13715.87</v>
      </c>
      <c r="T344" s="165"/>
      <c r="U344" s="10">
        <v>0</v>
      </c>
      <c r="V344" s="165">
        <v>0</v>
      </c>
      <c r="W344" s="165">
        <f>V344</f>
        <v>0</v>
      </c>
      <c r="X344" s="452">
        <v>16804.55</v>
      </c>
      <c r="Y344" s="291" t="s">
        <v>394</v>
      </c>
      <c r="Z344" s="4"/>
      <c r="AA344" s="205" t="s">
        <v>73</v>
      </c>
      <c r="AB344" s="4"/>
    </row>
    <row r="345" spans="1:28" ht="15" customHeight="1" x14ac:dyDescent="0.25">
      <c r="A345" s="27">
        <v>344</v>
      </c>
      <c r="B345" s="8">
        <v>41</v>
      </c>
      <c r="C345" s="32" t="s">
        <v>395</v>
      </c>
      <c r="D345" s="33" t="s">
        <v>216</v>
      </c>
      <c r="E345" s="10"/>
      <c r="F345" s="10"/>
      <c r="G345" s="10"/>
      <c r="H345" s="10">
        <v>2805.93</v>
      </c>
      <c r="I345" s="10"/>
      <c r="J345" s="127">
        <v>2812.22</v>
      </c>
      <c r="K345" s="127">
        <v>0</v>
      </c>
      <c r="L345" s="10"/>
      <c r="M345" s="10">
        <v>0</v>
      </c>
      <c r="N345" s="127">
        <v>0</v>
      </c>
      <c r="O345" s="259"/>
      <c r="P345" s="10">
        <v>0</v>
      </c>
      <c r="Q345" s="165"/>
      <c r="R345" s="10">
        <v>0</v>
      </c>
      <c r="S345" s="165">
        <v>4580.55</v>
      </c>
      <c r="T345" s="165"/>
      <c r="U345" s="10">
        <v>0</v>
      </c>
      <c r="V345" s="165">
        <v>0</v>
      </c>
      <c r="W345" s="165">
        <f>V345</f>
        <v>0</v>
      </c>
      <c r="X345" s="452">
        <v>5741.42</v>
      </c>
      <c r="Y345" s="291" t="s">
        <v>394</v>
      </c>
      <c r="Z345" s="4"/>
      <c r="AA345" s="4"/>
      <c r="AB345" s="4"/>
    </row>
    <row r="346" spans="1:28" ht="15" customHeight="1" x14ac:dyDescent="0.25">
      <c r="A346" s="27">
        <v>345</v>
      </c>
      <c r="B346" s="8">
        <v>41</v>
      </c>
      <c r="C346" s="32">
        <v>611</v>
      </c>
      <c r="D346" s="33" t="s">
        <v>396</v>
      </c>
      <c r="E346" s="10"/>
      <c r="F346" s="10"/>
      <c r="G346" s="10"/>
      <c r="H346" s="10">
        <v>8292.09</v>
      </c>
      <c r="I346" s="10"/>
      <c r="J346" s="130">
        <v>2051.7399999999998</v>
      </c>
      <c r="K346" s="130">
        <v>7700</v>
      </c>
      <c r="L346" s="10"/>
      <c r="M346" s="10">
        <v>7700</v>
      </c>
      <c r="N346" s="130">
        <v>7700</v>
      </c>
      <c r="O346" s="244"/>
      <c r="P346" s="10">
        <v>7700</v>
      </c>
      <c r="Q346" s="165"/>
      <c r="R346" s="10">
        <v>7700</v>
      </c>
      <c r="S346" s="165">
        <v>4110.9399999999996</v>
      </c>
      <c r="T346" s="165"/>
      <c r="U346" s="10">
        <v>7700</v>
      </c>
      <c r="V346" s="165"/>
      <c r="W346" s="165">
        <f>U346</f>
        <v>7700</v>
      </c>
      <c r="X346" s="452">
        <v>6037.37</v>
      </c>
      <c r="Y346" s="291" t="s">
        <v>394</v>
      </c>
      <c r="Z346" s="205" t="s">
        <v>73</v>
      </c>
      <c r="AA346" s="4"/>
      <c r="AB346" s="4"/>
    </row>
    <row r="347" spans="1:28" ht="15" customHeight="1" x14ac:dyDescent="0.25">
      <c r="A347" s="27">
        <v>346</v>
      </c>
      <c r="B347" s="8">
        <v>41</v>
      </c>
      <c r="C347" s="32" t="s">
        <v>363</v>
      </c>
      <c r="D347" s="33" t="s">
        <v>397</v>
      </c>
      <c r="E347" s="10"/>
      <c r="F347" s="10"/>
      <c r="G347" s="10"/>
      <c r="H347" s="10">
        <v>1765.42</v>
      </c>
      <c r="I347" s="10"/>
      <c r="J347" s="10">
        <v>713.98</v>
      </c>
      <c r="K347" s="10">
        <v>2700</v>
      </c>
      <c r="L347" s="10"/>
      <c r="M347" s="10">
        <v>2700</v>
      </c>
      <c r="N347" s="10">
        <v>2700</v>
      </c>
      <c r="O347" s="165"/>
      <c r="P347" s="10">
        <v>2700</v>
      </c>
      <c r="Q347" s="165"/>
      <c r="R347" s="10">
        <v>2700</v>
      </c>
      <c r="S347" s="165">
        <v>1331.48</v>
      </c>
      <c r="T347" s="165"/>
      <c r="U347" s="10">
        <v>2700</v>
      </c>
      <c r="V347" s="165"/>
      <c r="W347" s="165">
        <f>U347</f>
        <v>2700</v>
      </c>
      <c r="X347" s="452">
        <v>2362.39</v>
      </c>
      <c r="Y347" s="291" t="s">
        <v>394</v>
      </c>
      <c r="Z347" s="4"/>
      <c r="AA347" s="4"/>
      <c r="AB347" s="4"/>
    </row>
    <row r="348" spans="1:28" ht="15" customHeight="1" x14ac:dyDescent="0.25">
      <c r="A348" s="27">
        <v>347</v>
      </c>
      <c r="B348" s="8">
        <v>41</v>
      </c>
      <c r="C348" s="32">
        <v>632003</v>
      </c>
      <c r="D348" s="33" t="s">
        <v>116</v>
      </c>
      <c r="E348" s="10"/>
      <c r="F348" s="10"/>
      <c r="G348" s="10"/>
      <c r="H348" s="10">
        <v>0</v>
      </c>
      <c r="I348" s="10"/>
      <c r="J348" s="10"/>
      <c r="K348" s="10">
        <v>150</v>
      </c>
      <c r="L348" s="10"/>
      <c r="M348" s="10">
        <v>150</v>
      </c>
      <c r="N348" s="10">
        <v>150</v>
      </c>
      <c r="O348" s="165"/>
      <c r="P348" s="10">
        <v>150</v>
      </c>
      <c r="Q348" s="165"/>
      <c r="R348" s="10">
        <v>150</v>
      </c>
      <c r="S348" s="165">
        <v>0</v>
      </c>
      <c r="T348" s="165"/>
      <c r="U348" s="10">
        <v>150</v>
      </c>
      <c r="V348" s="165"/>
      <c r="W348" s="165">
        <f>U348</f>
        <v>150</v>
      </c>
      <c r="X348" s="452">
        <v>0</v>
      </c>
      <c r="Y348" s="291" t="s">
        <v>394</v>
      </c>
      <c r="Z348" s="4"/>
      <c r="AA348" s="4"/>
      <c r="AB348" s="4"/>
    </row>
    <row r="349" spans="1:28" ht="15" customHeight="1" x14ac:dyDescent="0.25">
      <c r="A349" s="27">
        <v>348</v>
      </c>
      <c r="B349" s="8">
        <v>41</v>
      </c>
      <c r="C349" s="32">
        <v>632001</v>
      </c>
      <c r="D349" s="33" t="s">
        <v>242</v>
      </c>
      <c r="E349" s="10"/>
      <c r="F349" s="10"/>
      <c r="G349" s="10"/>
      <c r="H349" s="10">
        <v>472.52</v>
      </c>
      <c r="I349" s="10"/>
      <c r="J349" s="10">
        <v>773.29</v>
      </c>
      <c r="K349" s="10">
        <v>2000</v>
      </c>
      <c r="L349" s="10"/>
      <c r="M349" s="10">
        <v>2000</v>
      </c>
      <c r="N349" s="10">
        <v>2000</v>
      </c>
      <c r="O349" s="165"/>
      <c r="P349" s="10">
        <v>2000</v>
      </c>
      <c r="Q349" s="165"/>
      <c r="R349" s="10">
        <v>2000</v>
      </c>
      <c r="S349" s="165">
        <v>1187.29</v>
      </c>
      <c r="T349" s="165"/>
      <c r="U349" s="10">
        <v>2000</v>
      </c>
      <c r="V349" s="165">
        <v>500</v>
      </c>
      <c r="W349" s="165">
        <f>U349+V349</f>
        <v>2500</v>
      </c>
      <c r="X349" s="452">
        <v>1601</v>
      </c>
      <c r="Y349" s="291" t="s">
        <v>394</v>
      </c>
      <c r="Z349" s="4"/>
      <c r="AA349" s="4"/>
      <c r="AB349" s="4"/>
    </row>
    <row r="350" spans="1:28" ht="15" customHeight="1" x14ac:dyDescent="0.25">
      <c r="A350" s="27">
        <v>349</v>
      </c>
      <c r="B350" s="8">
        <v>41</v>
      </c>
      <c r="C350" s="32">
        <v>632005</v>
      </c>
      <c r="D350" s="33" t="s">
        <v>119</v>
      </c>
      <c r="E350" s="10"/>
      <c r="F350" s="10"/>
      <c r="G350" s="10"/>
      <c r="H350" s="10">
        <v>11.85</v>
      </c>
      <c r="I350" s="10"/>
      <c r="J350" s="10"/>
      <c r="K350" s="10">
        <v>200</v>
      </c>
      <c r="L350" s="10"/>
      <c r="M350" s="10">
        <v>200</v>
      </c>
      <c r="N350" s="10">
        <v>200</v>
      </c>
      <c r="O350" s="165"/>
      <c r="P350" s="10">
        <v>200</v>
      </c>
      <c r="Q350" s="165"/>
      <c r="R350" s="10">
        <v>200</v>
      </c>
      <c r="S350" s="165">
        <v>0</v>
      </c>
      <c r="T350" s="165"/>
      <c r="U350" s="10">
        <v>200</v>
      </c>
      <c r="V350" s="165"/>
      <c r="W350" s="165">
        <f>U350</f>
        <v>200</v>
      </c>
      <c r="X350" s="452">
        <v>0</v>
      </c>
      <c r="Y350" s="291" t="s">
        <v>394</v>
      </c>
      <c r="Z350" s="4"/>
      <c r="AA350" s="4"/>
      <c r="AB350" s="4"/>
    </row>
    <row r="351" spans="1:28" ht="15" customHeight="1" x14ac:dyDescent="0.25">
      <c r="A351" s="27">
        <v>350</v>
      </c>
      <c r="B351" s="8">
        <v>41</v>
      </c>
      <c r="C351" s="32">
        <v>633003</v>
      </c>
      <c r="D351" s="33" t="s">
        <v>125</v>
      </c>
      <c r="E351" s="10"/>
      <c r="F351" s="10"/>
      <c r="G351" s="10"/>
      <c r="H351" s="10">
        <v>527.5</v>
      </c>
      <c r="I351" s="10"/>
      <c r="J351" s="10"/>
      <c r="K351" s="10"/>
      <c r="L351" s="10"/>
      <c r="M351" s="10"/>
      <c r="N351" s="10"/>
      <c r="O351" s="165"/>
      <c r="P351" s="10"/>
      <c r="Q351" s="165"/>
      <c r="R351" s="10"/>
      <c r="S351" s="165">
        <v>0</v>
      </c>
      <c r="T351" s="165"/>
      <c r="U351" s="10"/>
      <c r="V351" s="165"/>
      <c r="W351" s="165">
        <v>0</v>
      </c>
      <c r="X351" s="452">
        <v>0</v>
      </c>
      <c r="Y351" s="291"/>
      <c r="Z351" s="4"/>
      <c r="AA351" s="4"/>
      <c r="AB351" s="4"/>
    </row>
    <row r="352" spans="1:28" ht="15" customHeight="1" x14ac:dyDescent="0.25">
      <c r="A352" s="27">
        <v>351</v>
      </c>
      <c r="B352" s="8" t="s">
        <v>616</v>
      </c>
      <c r="C352" s="32">
        <v>633006</v>
      </c>
      <c r="D352" s="33" t="s">
        <v>378</v>
      </c>
      <c r="E352" s="10"/>
      <c r="F352" s="10"/>
      <c r="G352" s="10"/>
      <c r="H352" s="10">
        <v>69.03</v>
      </c>
      <c r="I352" s="10"/>
      <c r="J352" s="10">
        <v>132.88</v>
      </c>
      <c r="K352" s="10">
        <v>1200</v>
      </c>
      <c r="L352" s="10"/>
      <c r="M352" s="10">
        <v>1200</v>
      </c>
      <c r="N352" s="10">
        <v>1200</v>
      </c>
      <c r="O352" s="165"/>
      <c r="P352" s="10">
        <v>1200</v>
      </c>
      <c r="Q352" s="165"/>
      <c r="R352" s="10">
        <v>1200</v>
      </c>
      <c r="S352" s="165">
        <v>482.85</v>
      </c>
      <c r="T352" s="165"/>
      <c r="U352" s="10">
        <v>1200</v>
      </c>
      <c r="V352" s="165"/>
      <c r="W352" s="165">
        <f>U352</f>
        <v>1200</v>
      </c>
      <c r="X352" s="452">
        <v>91.78</v>
      </c>
      <c r="Y352" s="291" t="s">
        <v>394</v>
      </c>
      <c r="Z352" s="4"/>
      <c r="AA352" s="4"/>
      <c r="AB352" s="4"/>
    </row>
    <row r="353" spans="1:29" ht="15" customHeight="1" x14ac:dyDescent="0.25">
      <c r="A353" s="27">
        <v>352</v>
      </c>
      <c r="B353" s="8">
        <v>41</v>
      </c>
      <c r="C353" s="32">
        <v>633006</v>
      </c>
      <c r="D353" s="33" t="s">
        <v>378</v>
      </c>
      <c r="E353" s="10"/>
      <c r="F353" s="10"/>
      <c r="G353" s="10"/>
      <c r="H353" s="10">
        <v>331.57</v>
      </c>
      <c r="I353" s="10"/>
      <c r="J353" s="10"/>
      <c r="K353" s="10">
        <v>0</v>
      </c>
      <c r="L353" s="10"/>
      <c r="M353" s="10">
        <v>0</v>
      </c>
      <c r="N353" s="10">
        <v>0</v>
      </c>
      <c r="O353" s="165"/>
      <c r="P353" s="10">
        <v>0</v>
      </c>
      <c r="Q353" s="165"/>
      <c r="R353" s="10">
        <v>0</v>
      </c>
      <c r="S353" s="165">
        <v>109.81</v>
      </c>
      <c r="T353" s="165"/>
      <c r="U353" s="10">
        <v>0</v>
      </c>
      <c r="V353" s="165"/>
      <c r="W353" s="165">
        <v>0</v>
      </c>
      <c r="X353" s="452">
        <v>148.69999999999999</v>
      </c>
      <c r="Y353" s="291" t="s">
        <v>394</v>
      </c>
      <c r="Z353" s="4"/>
      <c r="AA353" s="4"/>
      <c r="AB353" s="4"/>
    </row>
    <row r="354" spans="1:29" ht="15" customHeight="1" x14ac:dyDescent="0.25">
      <c r="A354" s="27">
        <v>353</v>
      </c>
      <c r="B354" s="8">
        <v>41</v>
      </c>
      <c r="C354" s="32">
        <v>633015</v>
      </c>
      <c r="D354" s="33" t="s">
        <v>398</v>
      </c>
      <c r="E354" s="10"/>
      <c r="F354" s="10"/>
      <c r="G354" s="10"/>
      <c r="H354" s="10">
        <v>1307.94</v>
      </c>
      <c r="I354" s="10"/>
      <c r="J354" s="10">
        <v>354</v>
      </c>
      <c r="K354" s="10">
        <v>1500</v>
      </c>
      <c r="L354" s="10"/>
      <c r="M354" s="10">
        <v>1500</v>
      </c>
      <c r="N354" s="10">
        <v>1500</v>
      </c>
      <c r="O354" s="165"/>
      <c r="P354" s="10">
        <v>1500</v>
      </c>
      <c r="Q354" s="165"/>
      <c r="R354" s="10">
        <v>1500</v>
      </c>
      <c r="S354" s="165">
        <v>267.60000000000002</v>
      </c>
      <c r="T354" s="165"/>
      <c r="U354" s="10">
        <v>1500</v>
      </c>
      <c r="V354" s="165"/>
      <c r="W354" s="165">
        <v>1500</v>
      </c>
      <c r="X354" s="452">
        <v>267.60000000000002</v>
      </c>
      <c r="Y354" s="291" t="s">
        <v>394</v>
      </c>
      <c r="Z354" s="4"/>
      <c r="AA354" s="4"/>
      <c r="AB354" s="4"/>
    </row>
    <row r="355" spans="1:29" ht="15" customHeight="1" x14ac:dyDescent="0.25">
      <c r="A355" s="27">
        <v>354</v>
      </c>
      <c r="B355" s="8">
        <v>41</v>
      </c>
      <c r="C355" s="32">
        <v>635004</v>
      </c>
      <c r="D355" s="33" t="s">
        <v>399</v>
      </c>
      <c r="E355" s="10"/>
      <c r="F355" s="10"/>
      <c r="G355" s="10"/>
      <c r="H355" s="10">
        <v>206</v>
      </c>
      <c r="I355" s="10"/>
      <c r="J355" s="10"/>
      <c r="K355" s="10"/>
      <c r="L355" s="10"/>
      <c r="M355" s="10"/>
      <c r="N355" s="10"/>
      <c r="O355" s="165"/>
      <c r="P355" s="10"/>
      <c r="Q355" s="165"/>
      <c r="R355" s="10"/>
      <c r="S355" s="165">
        <v>0</v>
      </c>
      <c r="T355" s="165"/>
      <c r="U355" s="10"/>
      <c r="V355" s="165"/>
      <c r="W355" s="165">
        <f>U355</f>
        <v>0</v>
      </c>
      <c r="X355" s="452">
        <v>0</v>
      </c>
      <c r="Y355" s="291"/>
      <c r="Z355" s="4"/>
      <c r="AA355" s="4"/>
      <c r="AB355" s="4"/>
    </row>
    <row r="356" spans="1:29" ht="15" customHeight="1" x14ac:dyDescent="0.25">
      <c r="A356" s="27">
        <v>355</v>
      </c>
      <c r="B356" s="8">
        <v>41</v>
      </c>
      <c r="C356" s="32">
        <v>637004</v>
      </c>
      <c r="D356" s="33" t="s">
        <v>400</v>
      </c>
      <c r="E356" s="10"/>
      <c r="F356" s="10"/>
      <c r="G356" s="10"/>
      <c r="H356" s="10">
        <v>84</v>
      </c>
      <c r="I356" s="10"/>
      <c r="J356" s="10"/>
      <c r="K356" s="10"/>
      <c r="L356" s="10"/>
      <c r="M356" s="10"/>
      <c r="N356" s="10"/>
      <c r="O356" s="165"/>
      <c r="P356" s="10"/>
      <c r="Q356" s="165"/>
      <c r="R356" s="10"/>
      <c r="S356" s="165">
        <v>0</v>
      </c>
      <c r="T356" s="165"/>
      <c r="U356" s="10"/>
      <c r="V356" s="165"/>
      <c r="W356" s="165">
        <f>U356</f>
        <v>0</v>
      </c>
      <c r="X356" s="452">
        <v>0</v>
      </c>
      <c r="Y356" s="291"/>
      <c r="Z356" s="4"/>
      <c r="AA356" s="4"/>
      <c r="AB356" s="4"/>
    </row>
    <row r="357" spans="1:29" ht="15" customHeight="1" x14ac:dyDescent="0.25">
      <c r="A357" s="27">
        <v>356</v>
      </c>
      <c r="B357" s="8">
        <v>41</v>
      </c>
      <c r="C357" s="32">
        <v>637005</v>
      </c>
      <c r="D357" s="33" t="s">
        <v>176</v>
      </c>
      <c r="E357" s="10"/>
      <c r="F357" s="10"/>
      <c r="G357" s="10"/>
      <c r="H357" s="10">
        <v>246.74</v>
      </c>
      <c r="I357" s="10"/>
      <c r="J357" s="10">
        <v>856.8</v>
      </c>
      <c r="K357" s="10"/>
      <c r="L357" s="10"/>
      <c r="M357" s="10"/>
      <c r="N357" s="10"/>
      <c r="O357" s="165"/>
      <c r="P357" s="10"/>
      <c r="Q357" s="165"/>
      <c r="R357" s="10"/>
      <c r="S357" s="165">
        <v>0</v>
      </c>
      <c r="T357" s="165"/>
      <c r="U357" s="10"/>
      <c r="V357" s="165"/>
      <c r="W357" s="165">
        <f>U357</f>
        <v>0</v>
      </c>
      <c r="X357" s="452">
        <v>0</v>
      </c>
      <c r="Y357" s="291"/>
      <c r="Z357" s="4"/>
      <c r="AA357" s="4"/>
      <c r="AB357" s="4"/>
    </row>
    <row r="358" spans="1:29" ht="15" customHeight="1" x14ac:dyDescent="0.25">
      <c r="A358" s="27">
        <v>357</v>
      </c>
      <c r="B358" s="8">
        <v>41</v>
      </c>
      <c r="C358" s="32">
        <v>637014</v>
      </c>
      <c r="D358" s="33" t="s">
        <v>182</v>
      </c>
      <c r="E358" s="10"/>
      <c r="F358" s="10"/>
      <c r="G358" s="10"/>
      <c r="H358" s="10"/>
      <c r="I358" s="10"/>
      <c r="K358" s="10">
        <v>3465</v>
      </c>
      <c r="L358" s="10"/>
      <c r="M358" s="10">
        <v>3465</v>
      </c>
      <c r="N358" s="10">
        <v>3465</v>
      </c>
      <c r="O358" s="165"/>
      <c r="P358" s="10">
        <v>3465</v>
      </c>
      <c r="Q358" s="165"/>
      <c r="R358" s="10">
        <v>3465</v>
      </c>
      <c r="S358" s="165">
        <v>1683</v>
      </c>
      <c r="T358" s="165"/>
      <c r="U358" s="10">
        <v>3465</v>
      </c>
      <c r="V358" s="165"/>
      <c r="W358" s="165">
        <f>U358</f>
        <v>3465</v>
      </c>
      <c r="X358" s="452">
        <v>2361</v>
      </c>
      <c r="Y358" s="291" t="s">
        <v>394</v>
      </c>
      <c r="Z358" s="4"/>
      <c r="AA358" s="4"/>
      <c r="AB358" s="4"/>
    </row>
    <row r="359" spans="1:29" ht="15" customHeight="1" thickBot="1" x14ac:dyDescent="0.3">
      <c r="A359" s="27">
        <v>358</v>
      </c>
      <c r="B359" s="458">
        <v>41</v>
      </c>
      <c r="C359" s="459">
        <v>637016</v>
      </c>
      <c r="D359" s="181" t="s">
        <v>209</v>
      </c>
      <c r="E359" s="454"/>
      <c r="F359" s="454"/>
      <c r="G359" s="454"/>
      <c r="H359" s="454">
        <v>87.59</v>
      </c>
      <c r="I359" s="454"/>
      <c r="J359" s="407">
        <v>98.99</v>
      </c>
      <c r="K359" s="454">
        <v>550</v>
      </c>
      <c r="L359" s="407"/>
      <c r="M359" s="454">
        <v>550</v>
      </c>
      <c r="N359" s="454">
        <v>550</v>
      </c>
      <c r="O359" s="417"/>
      <c r="P359" s="454">
        <v>550</v>
      </c>
      <c r="Q359" s="417"/>
      <c r="R359" s="454">
        <v>550</v>
      </c>
      <c r="S359" s="417">
        <v>162.19999999999999</v>
      </c>
      <c r="T359" s="417"/>
      <c r="U359" s="454">
        <v>550</v>
      </c>
      <c r="V359" s="417"/>
      <c r="W359" s="460">
        <f>U359</f>
        <v>550</v>
      </c>
      <c r="X359" s="453">
        <v>201.03</v>
      </c>
      <c r="Y359" s="456" t="s">
        <v>394</v>
      </c>
      <c r="Z359" s="4"/>
      <c r="AA359" s="4"/>
      <c r="AB359" s="4"/>
    </row>
    <row r="360" spans="1:29" ht="29.25" customHeight="1" thickBot="1" x14ac:dyDescent="0.3">
      <c r="A360" s="27">
        <v>359</v>
      </c>
      <c r="B360" s="577" t="s">
        <v>401</v>
      </c>
      <c r="C360" s="578"/>
      <c r="D360" s="579"/>
      <c r="E360" s="355">
        <f>E339+E337+E325+E322+E311+E301+E290+E285+E281+E275+E268+E254+E250+E233+E212+E205+E188+E176+E172+E161+E145+E134+E123+E121+E107+E93+E6</f>
        <v>926723.83000000007</v>
      </c>
      <c r="F360" s="355" t="e">
        <f>F339+F337+F325+F322+F311+F301+F290+F285+F281+F275+F268+F254+F250+F233+F212+F205+#REF!+F188+F176+F172+F161+F145+F136+F134+F123+F121+F107+F93+F6</f>
        <v>#REF!</v>
      </c>
      <c r="G360" s="355" t="e">
        <f>G343+G339+G337+G325+G322+G311+G301+G290+G285+G281+G275+G268+G254+G250+G233+G212+G205+#REF!++G188+G176+G172+G161+G145+G136+G134+G123+G121+G107+G93+G6</f>
        <v>#REF!</v>
      </c>
      <c r="H360" s="355">
        <f t="shared" ref="H360:S360" si="40">H343+H339+H337+H325+H322+H311+H301+H290+H285+H281+H275+H268+H254+H250+H233+H212+H205+H188+H176+H172+H161+H145+H136+H134+H123+H121+H107+H93+H6</f>
        <v>1221984.2699999998</v>
      </c>
      <c r="I360" s="355">
        <f t="shared" si="40"/>
        <v>1139204</v>
      </c>
      <c r="J360" s="355">
        <f t="shared" si="40"/>
        <v>301902.32</v>
      </c>
      <c r="K360" s="355">
        <f t="shared" si="40"/>
        <v>1245435</v>
      </c>
      <c r="L360" s="355">
        <f t="shared" si="40"/>
        <v>0</v>
      </c>
      <c r="M360" s="355">
        <f t="shared" si="40"/>
        <v>1245435</v>
      </c>
      <c r="N360" s="355" t="e">
        <f t="shared" si="40"/>
        <v>#REF!</v>
      </c>
      <c r="O360" s="355">
        <f t="shared" si="40"/>
        <v>0</v>
      </c>
      <c r="P360" s="355">
        <f t="shared" si="40"/>
        <v>1245435</v>
      </c>
      <c r="Q360" s="355">
        <f t="shared" si="40"/>
        <v>272146</v>
      </c>
      <c r="R360" s="355">
        <f t="shared" si="40"/>
        <v>1517581</v>
      </c>
      <c r="S360" s="355">
        <f t="shared" si="40"/>
        <v>693141.29000000015</v>
      </c>
      <c r="T360" s="342"/>
      <c r="U360" s="355">
        <f>U343+U339+U337+U325+U322+U311+U301+U290+U285+U281+U275+U268+U254+U250+U233+U212+U205+U188+U176+U172+U161+U145+U136+U134+U123+U121+U107+U93+U6</f>
        <v>1517581</v>
      </c>
      <c r="V360" s="342">
        <f>V343+V339+V337+V325++V322+V311+V301+V290+V285+V281+V275+V268+V254+V250+V233+V212+V205+V188+V176+V172+V161+V145+V136+V134+V123+V121+V107+V93+V6</f>
        <v>62065</v>
      </c>
      <c r="W360" s="342">
        <f>SUM(U360:V360)</f>
        <v>1579646</v>
      </c>
      <c r="X360" s="357">
        <f>X343+X339+X337+X325+X322+X311+X301+X290+X285+X281+X275+X268+X254+X250+X233+X212+X205+X188+X176+X172+X161+X145+X136+X134+X123+X121+X107+X93+X6</f>
        <v>1036115.29</v>
      </c>
      <c r="Y360" s="469"/>
      <c r="Z360" s="78"/>
      <c r="AA360" s="462"/>
      <c r="AB360" s="7"/>
      <c r="AC360" s="313" t="s">
        <v>73</v>
      </c>
    </row>
    <row r="361" spans="1:29" ht="26.25" customHeight="1" x14ac:dyDescent="0.25">
      <c r="A361" s="27">
        <v>360</v>
      </c>
      <c r="B361" s="580"/>
      <c r="C361" s="581"/>
      <c r="D361" s="581"/>
      <c r="E361" s="581"/>
      <c r="F361" s="581"/>
      <c r="G361" s="581"/>
      <c r="H361" s="581"/>
      <c r="I361" s="581"/>
      <c r="J361" s="581"/>
      <c r="K361" s="581"/>
      <c r="L361" s="581"/>
      <c r="M361" s="581"/>
      <c r="N361" s="581"/>
      <c r="O361" s="581"/>
      <c r="P361" s="581"/>
      <c r="Q361" s="581"/>
      <c r="R361" s="581"/>
      <c r="S361" s="581"/>
      <c r="T361" s="581"/>
      <c r="U361" s="581"/>
      <c r="V361" s="581"/>
      <c r="W361" s="581"/>
      <c r="X361" s="581"/>
      <c r="Y361" s="582"/>
      <c r="Z361" s="206" t="s">
        <v>73</v>
      </c>
      <c r="AA361" s="4"/>
      <c r="AB361" s="4"/>
    </row>
    <row r="362" spans="1:29" ht="15" customHeight="1" x14ac:dyDescent="0.25">
      <c r="A362" s="27">
        <v>361</v>
      </c>
      <c r="B362" s="8">
        <v>41</v>
      </c>
      <c r="C362" s="32">
        <v>812007</v>
      </c>
      <c r="D362" s="33" t="s">
        <v>402</v>
      </c>
      <c r="E362" s="79">
        <v>25755.23</v>
      </c>
      <c r="F362" s="79">
        <v>25987.03</v>
      </c>
      <c r="G362" s="79">
        <v>26252</v>
      </c>
      <c r="H362" s="79">
        <v>26251.81</v>
      </c>
      <c r="I362" s="79">
        <v>26252</v>
      </c>
      <c r="J362" s="79">
        <v>6617.79</v>
      </c>
      <c r="K362" s="79">
        <v>26519</v>
      </c>
      <c r="L362" s="79"/>
      <c r="M362" s="79">
        <v>26519</v>
      </c>
      <c r="N362" s="79">
        <v>26519</v>
      </c>
      <c r="O362" s="263"/>
      <c r="P362" s="79">
        <v>26519</v>
      </c>
      <c r="Q362" s="263"/>
      <c r="R362" s="79">
        <v>26519</v>
      </c>
      <c r="S362" s="263">
        <v>13230.94</v>
      </c>
      <c r="T362" s="263"/>
      <c r="U362" s="263">
        <f>R362</f>
        <v>26519</v>
      </c>
      <c r="V362" s="263"/>
      <c r="W362" s="263">
        <f>U362</f>
        <v>26519</v>
      </c>
      <c r="X362" s="263">
        <v>19851.07</v>
      </c>
      <c r="Y362" s="36" t="s">
        <v>208</v>
      </c>
      <c r="Z362" s="4"/>
      <c r="AA362" s="4"/>
      <c r="AB362" s="4"/>
    </row>
    <row r="363" spans="1:29" ht="15" customHeight="1" x14ac:dyDescent="0.25">
      <c r="A363" s="27">
        <v>362</v>
      </c>
      <c r="B363" s="8"/>
      <c r="C363" s="32"/>
      <c r="D363" s="17" t="s">
        <v>91</v>
      </c>
      <c r="E363" s="10">
        <v>32233.32</v>
      </c>
      <c r="F363" s="10">
        <v>0</v>
      </c>
      <c r="G363" s="79">
        <v>0</v>
      </c>
      <c r="H363" s="79">
        <v>0</v>
      </c>
      <c r="I363" s="79">
        <v>0</v>
      </c>
      <c r="J363" s="79">
        <v>0</v>
      </c>
      <c r="K363" s="79">
        <v>0</v>
      </c>
      <c r="L363" s="79"/>
      <c r="M363" s="79">
        <v>0</v>
      </c>
      <c r="N363" s="79">
        <v>0</v>
      </c>
      <c r="O363" s="263"/>
      <c r="P363" s="79">
        <v>0</v>
      </c>
      <c r="Q363" s="263"/>
      <c r="R363" s="79">
        <v>0</v>
      </c>
      <c r="S363" s="263">
        <v>0</v>
      </c>
      <c r="T363" s="263"/>
      <c r="U363" s="263">
        <f>R363</f>
        <v>0</v>
      </c>
      <c r="V363" s="263"/>
      <c r="W363" s="263">
        <f>U363</f>
        <v>0</v>
      </c>
      <c r="X363" s="263">
        <v>0</v>
      </c>
      <c r="Y363" s="36"/>
      <c r="Z363" s="4"/>
      <c r="AA363" s="4"/>
      <c r="AB363" s="4"/>
    </row>
    <row r="364" spans="1:29" ht="15" customHeight="1" x14ac:dyDescent="0.25">
      <c r="A364" s="27">
        <v>363</v>
      </c>
      <c r="B364" s="80">
        <v>71</v>
      </c>
      <c r="C364" s="81">
        <v>819002</v>
      </c>
      <c r="D364" s="82" t="s">
        <v>92</v>
      </c>
      <c r="E364" s="79">
        <v>5579.59</v>
      </c>
      <c r="F364" s="79">
        <v>3062.4</v>
      </c>
      <c r="G364" s="79">
        <v>3500</v>
      </c>
      <c r="H364" s="79">
        <v>3534.59</v>
      </c>
      <c r="I364" s="79">
        <v>3500</v>
      </c>
      <c r="J364" s="79">
        <v>0</v>
      </c>
      <c r="K364" s="79">
        <v>3500</v>
      </c>
      <c r="L364" s="79"/>
      <c r="M364" s="79">
        <v>3500</v>
      </c>
      <c r="N364" s="79">
        <v>3500</v>
      </c>
      <c r="O364" s="263"/>
      <c r="P364" s="79">
        <v>3500</v>
      </c>
      <c r="Q364" s="263"/>
      <c r="R364" s="79">
        <v>3500</v>
      </c>
      <c r="S364" s="263">
        <v>0</v>
      </c>
      <c r="T364" s="263"/>
      <c r="U364" s="263">
        <f>R364</f>
        <v>3500</v>
      </c>
      <c r="V364" s="263"/>
      <c r="W364" s="263">
        <f>U364</f>
        <v>3500</v>
      </c>
      <c r="X364" s="263">
        <v>0</v>
      </c>
      <c r="Y364" s="36"/>
      <c r="Z364" s="4"/>
      <c r="AA364" s="4"/>
      <c r="AB364" s="4"/>
    </row>
    <row r="365" spans="1:29" ht="15" customHeight="1" thickBot="1" x14ac:dyDescent="0.3">
      <c r="A365" s="27">
        <v>364</v>
      </c>
      <c r="B365" s="470">
        <v>71</v>
      </c>
      <c r="C365" s="471">
        <v>819002</v>
      </c>
      <c r="D365" s="472" t="s">
        <v>403</v>
      </c>
      <c r="E365" s="473">
        <v>0</v>
      </c>
      <c r="F365" s="473">
        <v>0</v>
      </c>
      <c r="G365" s="473">
        <v>0</v>
      </c>
      <c r="H365" s="473">
        <v>0</v>
      </c>
      <c r="I365" s="473">
        <v>0</v>
      </c>
      <c r="J365" s="473">
        <v>0</v>
      </c>
      <c r="K365" s="473">
        <v>18000</v>
      </c>
      <c r="L365" s="473"/>
      <c r="M365" s="473">
        <v>18000</v>
      </c>
      <c r="N365" s="473">
        <v>18000</v>
      </c>
      <c r="O365" s="474"/>
      <c r="P365" s="473">
        <v>18000</v>
      </c>
      <c r="Q365" s="474"/>
      <c r="R365" s="473">
        <v>18000</v>
      </c>
      <c r="S365" s="474">
        <v>0</v>
      </c>
      <c r="T365" s="474"/>
      <c r="U365" s="474">
        <f>R365</f>
        <v>18000</v>
      </c>
      <c r="V365" s="474">
        <v>-2170</v>
      </c>
      <c r="W365" s="474">
        <f>U365+V365</f>
        <v>15830</v>
      </c>
      <c r="X365" s="474">
        <v>14411.8</v>
      </c>
      <c r="Y365" s="455"/>
      <c r="Z365" s="4"/>
      <c r="AA365" s="4"/>
      <c r="AB365" s="4"/>
    </row>
    <row r="366" spans="1:29" ht="29.25" customHeight="1" thickBot="1" x14ac:dyDescent="0.3">
      <c r="A366" s="27">
        <v>365</v>
      </c>
      <c r="B366" s="577" t="s">
        <v>404</v>
      </c>
      <c r="C366" s="578"/>
      <c r="D366" s="579"/>
      <c r="E366" s="355">
        <f>SUM(E362:E364)</f>
        <v>63568.14</v>
      </c>
      <c r="F366" s="355">
        <f>SUM(F362:F364)</f>
        <v>29049.43</v>
      </c>
      <c r="G366" s="355">
        <f>SUM(G362:G365)</f>
        <v>29752</v>
      </c>
      <c r="H366" s="355">
        <f>H362+H363+H364</f>
        <v>29786.400000000001</v>
      </c>
      <c r="I366" s="355">
        <f>SUM(I362:I365)</f>
        <v>29752</v>
      </c>
      <c r="J366" s="355">
        <f>SUM(J362:J365)</f>
        <v>6617.79</v>
      </c>
      <c r="K366" s="355">
        <f>K365+K364+K363+K362</f>
        <v>48019</v>
      </c>
      <c r="L366" s="355">
        <v>0</v>
      </c>
      <c r="M366" s="355">
        <f>SUM(M362:M365)</f>
        <v>48019</v>
      </c>
      <c r="N366" s="355">
        <f>N365+N364+N363+N362</f>
        <v>48019</v>
      </c>
      <c r="O366" s="342">
        <v>0</v>
      </c>
      <c r="P366" s="355">
        <f>SUM(P362:P365)</f>
        <v>48019</v>
      </c>
      <c r="Q366" s="342">
        <v>0</v>
      </c>
      <c r="R366" s="355">
        <f>SUM(R362:R365)</f>
        <v>48019</v>
      </c>
      <c r="S366" s="342">
        <f>SUM(S362:S365)</f>
        <v>13230.94</v>
      </c>
      <c r="T366" s="342"/>
      <c r="U366" s="342">
        <f>R366</f>
        <v>48019</v>
      </c>
      <c r="V366" s="342">
        <f>V365</f>
        <v>-2170</v>
      </c>
      <c r="W366" s="342">
        <f>SUM(W362:W365)</f>
        <v>45849</v>
      </c>
      <c r="X366" s="342">
        <f>X365+X364+X363+X362</f>
        <v>34262.869999999995</v>
      </c>
      <c r="Y366" s="475" t="s">
        <v>73</v>
      </c>
      <c r="Z366" s="7"/>
      <c r="AA366" s="7"/>
      <c r="AB366" s="7"/>
    </row>
    <row r="367" spans="1:29" ht="26.25" customHeight="1" x14ac:dyDescent="0.25">
      <c r="A367" s="27">
        <v>366</v>
      </c>
      <c r="B367" s="634" t="s">
        <v>73</v>
      </c>
      <c r="C367" s="635"/>
      <c r="D367" s="635"/>
      <c r="E367" s="635"/>
      <c r="F367" s="635"/>
      <c r="G367" s="635"/>
      <c r="H367" s="635"/>
      <c r="I367" s="635"/>
      <c r="J367" s="635"/>
      <c r="K367" s="635"/>
      <c r="L367" s="635"/>
      <c r="M367" s="635"/>
      <c r="N367" s="635"/>
      <c r="O367" s="635"/>
      <c r="P367" s="635"/>
      <c r="Q367" s="635"/>
      <c r="R367" s="635"/>
      <c r="S367" s="635"/>
      <c r="T367" s="635"/>
      <c r="U367" s="635"/>
      <c r="V367" s="635"/>
      <c r="W367" s="635"/>
      <c r="X367" s="635"/>
      <c r="Y367" s="636"/>
      <c r="Z367" s="4"/>
      <c r="AA367" s="4"/>
      <c r="AB367" s="4"/>
    </row>
    <row r="368" spans="1:29" ht="27" customHeight="1" x14ac:dyDescent="0.25">
      <c r="A368" s="27">
        <v>367</v>
      </c>
      <c r="B368" s="83">
        <v>711</v>
      </c>
      <c r="C368" s="637" t="s">
        <v>405</v>
      </c>
      <c r="D368" s="638"/>
      <c r="E368" s="14">
        <f>SUM(E369:E376)</f>
        <v>0</v>
      </c>
      <c r="F368" s="14">
        <f>SUM(F371:F375)</f>
        <v>8772.5</v>
      </c>
      <c r="G368" s="14">
        <f>SUM(G369:G376)</f>
        <v>15500</v>
      </c>
      <c r="H368" s="14">
        <f>H371+H375</f>
        <v>8150</v>
      </c>
      <c r="I368" s="14">
        <f>SUM(I369:I376)</f>
        <v>15500</v>
      </c>
      <c r="J368" s="14">
        <f>SUM(J370:J375)</f>
        <v>340</v>
      </c>
      <c r="K368" s="14">
        <f>SUM(K370:K375)</f>
        <v>25980</v>
      </c>
      <c r="L368" s="14">
        <v>0</v>
      </c>
      <c r="M368" s="14">
        <f>SUM(M369:M375)</f>
        <v>25980</v>
      </c>
      <c r="N368" s="14">
        <f>SUM(N370:N375)</f>
        <v>25980</v>
      </c>
      <c r="O368" s="47">
        <v>0</v>
      </c>
      <c r="P368" s="14">
        <f>SUM(P369:P375)</f>
        <v>25980</v>
      </c>
      <c r="Q368" s="47">
        <v>0</v>
      </c>
      <c r="R368" s="14">
        <f>SUM(R369:R375)</f>
        <v>25980</v>
      </c>
      <c r="S368" s="47">
        <f>SUM(S370:S375)</f>
        <v>340</v>
      </c>
      <c r="T368" s="47"/>
      <c r="U368" s="47">
        <f>SUM(U370:U375)</f>
        <v>25980</v>
      </c>
      <c r="V368" s="47">
        <f>SUM(V369:V375)</f>
        <v>0</v>
      </c>
      <c r="W368" s="47">
        <v>25980</v>
      </c>
      <c r="X368" s="47">
        <f>SUM(X370:X375)</f>
        <v>340</v>
      </c>
      <c r="Y368" s="15"/>
      <c r="Z368" s="4"/>
      <c r="AA368" s="4"/>
      <c r="AB368" s="4"/>
    </row>
    <row r="369" spans="1:28" ht="15" customHeight="1" x14ac:dyDescent="0.25">
      <c r="A369" s="27">
        <v>368</v>
      </c>
      <c r="B369" s="639"/>
      <c r="C369" s="640"/>
      <c r="D369" s="84"/>
      <c r="E369" s="85"/>
      <c r="F369" s="85"/>
      <c r="G369" s="85"/>
      <c r="H369" s="85"/>
      <c r="I369" s="85"/>
      <c r="J369" s="85"/>
      <c r="K369" s="85"/>
      <c r="L369" s="50"/>
      <c r="M369" s="50"/>
      <c r="N369" s="85"/>
      <c r="O369" s="264"/>
      <c r="P369" s="50"/>
      <c r="Q369" s="246"/>
      <c r="R369" s="50"/>
      <c r="S369" s="246"/>
      <c r="T369" s="246"/>
      <c r="U369" s="246"/>
      <c r="V369" s="246"/>
      <c r="W369" s="246"/>
      <c r="X369" s="246"/>
      <c r="Y369" s="36"/>
      <c r="Z369" s="4"/>
      <c r="AA369" s="4"/>
      <c r="AB369" s="4"/>
    </row>
    <row r="370" spans="1:28" ht="15.75" customHeight="1" x14ac:dyDescent="0.25">
      <c r="A370" s="27">
        <v>369</v>
      </c>
      <c r="B370" s="87">
        <v>41</v>
      </c>
      <c r="C370" s="88">
        <v>711001</v>
      </c>
      <c r="D370" s="122" t="s">
        <v>406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128">
        <v>0</v>
      </c>
      <c r="K370" s="128">
        <v>10000</v>
      </c>
      <c r="L370" s="10"/>
      <c r="M370" s="72">
        <f>K370</f>
        <v>10000</v>
      </c>
      <c r="N370" s="128">
        <v>10000</v>
      </c>
      <c r="O370" s="265"/>
      <c r="P370" s="72">
        <f>N370</f>
        <v>10000</v>
      </c>
      <c r="Q370" s="39"/>
      <c r="R370" s="72">
        <f>P370</f>
        <v>10000</v>
      </c>
      <c r="S370" s="39">
        <v>0</v>
      </c>
      <c r="T370" s="39"/>
      <c r="U370" s="39">
        <f t="shared" ref="U370:U375" si="41">R370</f>
        <v>10000</v>
      </c>
      <c r="V370" s="39"/>
      <c r="W370" s="39">
        <v>10000</v>
      </c>
      <c r="X370" s="39"/>
      <c r="Y370" s="36"/>
      <c r="Z370" s="4"/>
      <c r="AA370" s="4"/>
      <c r="AB370" s="4"/>
    </row>
    <row r="371" spans="1:28" ht="15.75" customHeight="1" x14ac:dyDescent="0.25">
      <c r="A371" s="27">
        <v>370</v>
      </c>
      <c r="B371" s="87">
        <v>41</v>
      </c>
      <c r="C371" s="88">
        <v>711001</v>
      </c>
      <c r="D371" s="89" t="s">
        <v>407</v>
      </c>
      <c r="E371" s="72">
        <v>0</v>
      </c>
      <c r="F371" s="72">
        <v>8772.5</v>
      </c>
      <c r="G371" s="72">
        <v>5000</v>
      </c>
      <c r="H371" s="72">
        <v>0</v>
      </c>
      <c r="I371" s="72">
        <v>5000</v>
      </c>
      <c r="J371" s="72">
        <v>0</v>
      </c>
      <c r="K371" s="72">
        <v>5000</v>
      </c>
      <c r="L371" s="72"/>
      <c r="M371" s="72">
        <v>5000</v>
      </c>
      <c r="N371" s="72">
        <v>5000</v>
      </c>
      <c r="O371" s="39"/>
      <c r="P371" s="72">
        <v>5000</v>
      </c>
      <c r="Q371" s="39"/>
      <c r="R371" s="72">
        <v>5000</v>
      </c>
      <c r="S371" s="39">
        <v>0</v>
      </c>
      <c r="T371" s="39"/>
      <c r="U371" s="39">
        <f t="shared" si="41"/>
        <v>5000</v>
      </c>
      <c r="V371" s="39"/>
      <c r="W371" s="39">
        <v>5000</v>
      </c>
      <c r="X371" s="39"/>
      <c r="Y371" s="36" t="s">
        <v>163</v>
      </c>
      <c r="Z371" s="4"/>
      <c r="AA371" s="4"/>
      <c r="AB371" s="4"/>
    </row>
    <row r="372" spans="1:28" ht="29.25" customHeight="1" x14ac:dyDescent="0.25">
      <c r="A372" s="27">
        <v>371</v>
      </c>
      <c r="B372" s="87">
        <v>41</v>
      </c>
      <c r="C372" s="88">
        <v>711001</v>
      </c>
      <c r="D372" s="89" t="s">
        <v>408</v>
      </c>
      <c r="E372" s="72"/>
      <c r="F372" s="72"/>
      <c r="G372" s="72"/>
      <c r="H372" s="72"/>
      <c r="I372" s="72"/>
      <c r="J372" s="72"/>
      <c r="K372" s="72">
        <v>10000</v>
      </c>
      <c r="L372" s="72"/>
      <c r="M372" s="72">
        <v>10000</v>
      </c>
      <c r="N372" s="72">
        <v>10000</v>
      </c>
      <c r="O372" s="39"/>
      <c r="P372" s="72">
        <v>10000</v>
      </c>
      <c r="Q372" s="39"/>
      <c r="R372" s="72">
        <v>10000</v>
      </c>
      <c r="S372" s="39">
        <v>0</v>
      </c>
      <c r="T372" s="39"/>
      <c r="U372" s="39">
        <f t="shared" si="41"/>
        <v>10000</v>
      </c>
      <c r="V372" s="39"/>
      <c r="W372" s="39">
        <v>10000</v>
      </c>
      <c r="X372" s="39"/>
      <c r="Y372" s="36" t="s">
        <v>315</v>
      </c>
      <c r="Z372" s="4"/>
      <c r="AA372" s="4"/>
      <c r="AB372" s="4"/>
    </row>
    <row r="373" spans="1:28" ht="29.25" customHeight="1" x14ac:dyDescent="0.25">
      <c r="A373" s="27">
        <v>372</v>
      </c>
      <c r="B373" s="87" t="s">
        <v>75</v>
      </c>
      <c r="C373" s="88">
        <v>711003</v>
      </c>
      <c r="D373" s="89" t="s">
        <v>409</v>
      </c>
      <c r="E373" s="72"/>
      <c r="F373" s="72"/>
      <c r="G373" s="72"/>
      <c r="H373" s="72"/>
      <c r="I373" s="72"/>
      <c r="J373" s="72"/>
      <c r="K373" s="72">
        <v>570</v>
      </c>
      <c r="L373" s="72"/>
      <c r="M373" s="72">
        <v>570</v>
      </c>
      <c r="N373" s="72">
        <v>570</v>
      </c>
      <c r="O373" s="39"/>
      <c r="P373" s="72">
        <v>570</v>
      </c>
      <c r="Q373" s="39"/>
      <c r="R373" s="72">
        <v>570</v>
      </c>
      <c r="S373" s="39">
        <v>0</v>
      </c>
      <c r="T373" s="39"/>
      <c r="U373" s="39">
        <f t="shared" si="41"/>
        <v>570</v>
      </c>
      <c r="V373" s="39"/>
      <c r="W373" s="39">
        <v>570</v>
      </c>
      <c r="X373" s="39"/>
      <c r="Y373" s="36" t="s">
        <v>410</v>
      </c>
      <c r="Z373" s="4"/>
      <c r="AA373" s="4"/>
      <c r="AB373" s="4"/>
    </row>
    <row r="374" spans="1:28" ht="29.25" customHeight="1" x14ac:dyDescent="0.25">
      <c r="A374" s="27">
        <v>373</v>
      </c>
      <c r="B374" s="87">
        <v>41</v>
      </c>
      <c r="C374" s="88">
        <v>711004</v>
      </c>
      <c r="D374" s="89" t="s">
        <v>411</v>
      </c>
      <c r="E374" s="72"/>
      <c r="F374" s="72"/>
      <c r="G374" s="72"/>
      <c r="H374" s="72"/>
      <c r="I374" s="72"/>
      <c r="J374" s="72"/>
      <c r="K374" s="72">
        <v>30</v>
      </c>
      <c r="L374" s="72"/>
      <c r="M374" s="72">
        <v>30</v>
      </c>
      <c r="N374" s="72">
        <v>30</v>
      </c>
      <c r="O374" s="39"/>
      <c r="P374" s="72">
        <v>30</v>
      </c>
      <c r="Q374" s="39"/>
      <c r="R374" s="72">
        <v>30</v>
      </c>
      <c r="S374" s="39">
        <v>0</v>
      </c>
      <c r="T374" s="39"/>
      <c r="U374" s="39">
        <f t="shared" si="41"/>
        <v>30</v>
      </c>
      <c r="V374" s="39"/>
      <c r="W374" s="39">
        <v>30</v>
      </c>
      <c r="X374" s="39"/>
      <c r="Y374" s="36" t="s">
        <v>410</v>
      </c>
      <c r="Z374" s="4"/>
      <c r="AA374" s="4"/>
      <c r="AB374" s="4"/>
    </row>
    <row r="375" spans="1:28" ht="15" customHeight="1" x14ac:dyDescent="0.25">
      <c r="A375" s="27">
        <v>374</v>
      </c>
      <c r="B375" s="8">
        <v>41</v>
      </c>
      <c r="C375" s="90">
        <v>711005</v>
      </c>
      <c r="D375" s="142" t="s">
        <v>412</v>
      </c>
      <c r="E375" s="10">
        <v>0</v>
      </c>
      <c r="F375" s="10">
        <v>0</v>
      </c>
      <c r="G375" s="10">
        <v>10500</v>
      </c>
      <c r="H375" s="10">
        <v>8150</v>
      </c>
      <c r="I375" s="10">
        <v>10500</v>
      </c>
      <c r="J375" s="133">
        <v>340</v>
      </c>
      <c r="K375" s="133">
        <v>380</v>
      </c>
      <c r="L375" s="10"/>
      <c r="M375" s="10">
        <f>K375</f>
        <v>380</v>
      </c>
      <c r="N375" s="133">
        <v>380</v>
      </c>
      <c r="O375" s="266"/>
      <c r="P375" s="10">
        <f>N375</f>
        <v>380</v>
      </c>
      <c r="Q375" s="165"/>
      <c r="R375" s="10">
        <f>P375</f>
        <v>380</v>
      </c>
      <c r="S375" s="165">
        <v>340</v>
      </c>
      <c r="T375" s="165"/>
      <c r="U375" s="39">
        <f t="shared" si="41"/>
        <v>380</v>
      </c>
      <c r="V375" s="39"/>
      <c r="W375" s="39">
        <v>380</v>
      </c>
      <c r="X375" s="39">
        <v>340</v>
      </c>
      <c r="Y375" s="36" t="s">
        <v>163</v>
      </c>
      <c r="Z375" s="4"/>
      <c r="AA375" s="4"/>
      <c r="AB375" s="4"/>
    </row>
    <row r="376" spans="1:28" ht="15" customHeight="1" x14ac:dyDescent="0.25">
      <c r="A376" s="27">
        <v>375</v>
      </c>
      <c r="B376" s="626"/>
      <c r="C376" s="628"/>
      <c r="D376" s="628"/>
      <c r="E376" s="628"/>
      <c r="F376" s="628"/>
      <c r="G376" s="628"/>
      <c r="H376" s="628"/>
      <c r="I376" s="628"/>
      <c r="J376" s="628"/>
      <c r="K376" s="628"/>
      <c r="L376" s="628"/>
      <c r="M376" s="628"/>
      <c r="N376" s="628"/>
      <c r="O376" s="628"/>
      <c r="P376" s="628"/>
      <c r="Q376" s="628"/>
      <c r="R376" s="628"/>
      <c r="S376" s="628"/>
      <c r="T376" s="628"/>
      <c r="U376" s="628"/>
      <c r="V376" s="628"/>
      <c r="W376" s="628"/>
      <c r="X376" s="628"/>
      <c r="Y376" s="629"/>
      <c r="Z376" s="4"/>
      <c r="AA376" s="4"/>
      <c r="AB376" s="4"/>
    </row>
    <row r="377" spans="1:28" ht="25.5" customHeight="1" x14ac:dyDescent="0.25">
      <c r="A377" s="27">
        <v>376</v>
      </c>
      <c r="B377" s="83">
        <v>713</v>
      </c>
      <c r="C377" s="625" t="s">
        <v>413</v>
      </c>
      <c r="D377" s="576"/>
      <c r="E377" s="14">
        <v>0</v>
      </c>
      <c r="F377" s="14">
        <f>SUM(F378:F385)</f>
        <v>6931.5599999999995</v>
      </c>
      <c r="G377" s="14">
        <f>SUM(G379:G385)</f>
        <v>100000</v>
      </c>
      <c r="H377" s="14">
        <f>SUM(H379:H385)</f>
        <v>30060.639999999999</v>
      </c>
      <c r="I377" s="14">
        <f>SUM(I379:I385)</f>
        <v>100000</v>
      </c>
      <c r="J377" s="14">
        <v>0</v>
      </c>
      <c r="K377" s="14">
        <f>SUM(K379:K385)</f>
        <v>140800</v>
      </c>
      <c r="L377" s="14">
        <v>0</v>
      </c>
      <c r="M377" s="14">
        <f>SUM(M378:M385)</f>
        <v>140800</v>
      </c>
      <c r="N377" s="14">
        <f>SUM(N379:N385)</f>
        <v>102040</v>
      </c>
      <c r="O377" s="47">
        <v>0</v>
      </c>
      <c r="P377" s="14">
        <f>SUM(P378:P385)</f>
        <v>140800</v>
      </c>
      <c r="Q377" s="47">
        <v>0</v>
      </c>
      <c r="R377" s="14">
        <f>SUM(R378:R385)</f>
        <v>140800</v>
      </c>
      <c r="S377" s="47">
        <v>0</v>
      </c>
      <c r="T377" s="47"/>
      <c r="U377" s="14">
        <f>SUM(U378:U385)</f>
        <v>140800</v>
      </c>
      <c r="V377" s="47">
        <f>SUM(V378:V385)</f>
        <v>70000</v>
      </c>
      <c r="W377" s="14">
        <f>SUM(W378:W385)</f>
        <v>210800</v>
      </c>
      <c r="X377" s="47">
        <v>0</v>
      </c>
      <c r="Y377" s="15"/>
      <c r="Z377" s="4"/>
      <c r="AA377" s="4"/>
      <c r="AB377" s="4"/>
    </row>
    <row r="378" spans="1:28" ht="15" customHeight="1" x14ac:dyDescent="0.25">
      <c r="A378" s="27">
        <v>377</v>
      </c>
      <c r="B378" s="626"/>
      <c r="C378" s="627"/>
      <c r="D378" s="52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267"/>
      <c r="P378" s="91"/>
      <c r="Q378" s="267"/>
      <c r="R378" s="91"/>
      <c r="S378" s="267"/>
      <c r="T378" s="267"/>
      <c r="U378" s="91"/>
      <c r="V378" s="267"/>
      <c r="W378" s="91"/>
      <c r="X378" s="267"/>
      <c r="Y378" s="36"/>
      <c r="Z378" s="4"/>
      <c r="AA378" s="4"/>
      <c r="AB378" s="4"/>
    </row>
    <row r="379" spans="1:28" ht="27" customHeight="1" x14ac:dyDescent="0.25">
      <c r="A379" s="27">
        <v>378</v>
      </c>
      <c r="B379" s="92" t="s">
        <v>75</v>
      </c>
      <c r="C379" s="90">
        <v>713001</v>
      </c>
      <c r="D379" s="52" t="s">
        <v>414</v>
      </c>
      <c r="E379" s="12">
        <v>0</v>
      </c>
      <c r="F379" s="12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38760</v>
      </c>
      <c r="L379" s="10"/>
      <c r="M379" s="10">
        <v>38760</v>
      </c>
      <c r="N379" s="10">
        <f>I379</f>
        <v>0</v>
      </c>
      <c r="O379" s="165"/>
      <c r="P379" s="10">
        <v>38760</v>
      </c>
      <c r="Q379" s="165"/>
      <c r="R379" s="10">
        <v>38760</v>
      </c>
      <c r="S379" s="165">
        <v>0</v>
      </c>
      <c r="T379" s="165"/>
      <c r="U379" s="10">
        <v>38760</v>
      </c>
      <c r="V379" s="165"/>
      <c r="W379" s="10">
        <v>38760</v>
      </c>
      <c r="X379" s="165"/>
      <c r="Y379" s="36" t="s">
        <v>415</v>
      </c>
      <c r="Z379" s="7"/>
      <c r="AA379" s="166"/>
      <c r="AB379" s="7"/>
    </row>
    <row r="380" spans="1:28" ht="15" customHeight="1" x14ac:dyDescent="0.25">
      <c r="A380" s="27">
        <v>379</v>
      </c>
      <c r="B380" s="92">
        <v>41</v>
      </c>
      <c r="C380" s="90">
        <v>713001</v>
      </c>
      <c r="D380" s="52" t="s">
        <v>414</v>
      </c>
      <c r="E380" s="12">
        <v>0</v>
      </c>
      <c r="F380" s="63">
        <v>0</v>
      </c>
      <c r="G380" s="93">
        <v>0</v>
      </c>
      <c r="H380" s="93">
        <v>0</v>
      </c>
      <c r="I380" s="93">
        <v>0</v>
      </c>
      <c r="J380" s="93">
        <v>0</v>
      </c>
      <c r="K380" s="93">
        <v>2040</v>
      </c>
      <c r="L380" s="10"/>
      <c r="M380" s="93">
        <v>2040</v>
      </c>
      <c r="N380" s="93">
        <v>2040</v>
      </c>
      <c r="O380" s="268"/>
      <c r="P380" s="93">
        <v>2040</v>
      </c>
      <c r="Q380" s="268"/>
      <c r="R380" s="93">
        <v>2040</v>
      </c>
      <c r="S380" s="268">
        <v>0</v>
      </c>
      <c r="T380" s="268"/>
      <c r="U380" s="93">
        <v>2040</v>
      </c>
      <c r="V380" s="268">
        <v>70000</v>
      </c>
      <c r="W380" s="93">
        <f>U380+V380</f>
        <v>72040</v>
      </c>
      <c r="X380" s="268"/>
      <c r="Y380" s="36" t="s">
        <v>415</v>
      </c>
      <c r="Z380" s="4"/>
      <c r="AA380" s="4"/>
      <c r="AB380" s="4"/>
    </row>
    <row r="381" spans="1:28" ht="15" customHeight="1" x14ac:dyDescent="0.25">
      <c r="A381" s="27">
        <v>380</v>
      </c>
      <c r="B381" s="92">
        <v>41</v>
      </c>
      <c r="C381" s="90">
        <v>713002</v>
      </c>
      <c r="D381" s="52" t="s">
        <v>416</v>
      </c>
      <c r="E381" s="12">
        <v>0</v>
      </c>
      <c r="F381" s="63">
        <v>2199.77</v>
      </c>
      <c r="G381" s="93">
        <v>0</v>
      </c>
      <c r="H381" s="93">
        <v>3384.46</v>
      </c>
      <c r="I381" s="93">
        <v>0</v>
      </c>
      <c r="J381" s="93">
        <v>0</v>
      </c>
      <c r="K381" s="93"/>
      <c r="L381" s="10"/>
      <c r="M381" s="93"/>
      <c r="N381" s="93"/>
      <c r="O381" s="268"/>
      <c r="P381" s="93"/>
      <c r="Q381" s="268"/>
      <c r="R381" s="93"/>
      <c r="S381" s="268">
        <v>0</v>
      </c>
      <c r="T381" s="268"/>
      <c r="U381" s="93"/>
      <c r="V381" s="268"/>
      <c r="W381" s="93"/>
      <c r="X381" s="268"/>
      <c r="Y381" s="36"/>
      <c r="Z381" s="4"/>
      <c r="AA381" s="4"/>
      <c r="AB381" s="4"/>
    </row>
    <row r="382" spans="1:28" ht="26.25" customHeight="1" x14ac:dyDescent="0.25">
      <c r="A382" s="27">
        <v>381</v>
      </c>
      <c r="B382" s="92">
        <v>41</v>
      </c>
      <c r="C382" s="90">
        <v>713004</v>
      </c>
      <c r="D382" s="52" t="s">
        <v>417</v>
      </c>
      <c r="E382" s="12">
        <v>0</v>
      </c>
      <c r="F382" s="12">
        <v>2865.6</v>
      </c>
      <c r="G382" s="93">
        <v>0</v>
      </c>
      <c r="H382" s="93">
        <v>26676.18</v>
      </c>
      <c r="I382" s="93">
        <v>0</v>
      </c>
      <c r="J382" s="93">
        <v>0</v>
      </c>
      <c r="K382" s="93"/>
      <c r="L382" s="10"/>
      <c r="M382" s="93"/>
      <c r="N382" s="93"/>
      <c r="O382" s="268"/>
      <c r="P382" s="93"/>
      <c r="Q382" s="268"/>
      <c r="R382" s="93"/>
      <c r="S382" s="268">
        <v>0</v>
      </c>
      <c r="T382" s="268"/>
      <c r="U382" s="93"/>
      <c r="V382" s="268"/>
      <c r="W382" s="93"/>
      <c r="X382" s="268"/>
      <c r="Y382" s="36"/>
      <c r="Z382" s="4"/>
      <c r="AA382" s="4"/>
      <c r="AB382" s="4"/>
    </row>
    <row r="383" spans="1:28" ht="26.25" customHeight="1" x14ac:dyDescent="0.25">
      <c r="A383" s="27">
        <v>382</v>
      </c>
      <c r="B383" s="92">
        <v>41</v>
      </c>
      <c r="C383" s="90">
        <v>713004</v>
      </c>
      <c r="D383" s="52" t="s">
        <v>418</v>
      </c>
      <c r="E383" s="12">
        <v>0</v>
      </c>
      <c r="F383" s="12">
        <v>0</v>
      </c>
      <c r="G383" s="12">
        <v>100000</v>
      </c>
      <c r="H383" s="12">
        <v>0</v>
      </c>
      <c r="I383" s="12">
        <v>100000</v>
      </c>
      <c r="J383" s="12">
        <v>0</v>
      </c>
      <c r="K383" s="12">
        <v>100000</v>
      </c>
      <c r="L383" s="10"/>
      <c r="M383" s="12">
        <v>100000</v>
      </c>
      <c r="N383" s="12">
        <v>100000</v>
      </c>
      <c r="O383" s="152"/>
      <c r="P383" s="12">
        <v>100000</v>
      </c>
      <c r="Q383" s="152"/>
      <c r="R383" s="12">
        <v>100000</v>
      </c>
      <c r="S383" s="152">
        <v>0</v>
      </c>
      <c r="T383" s="152"/>
      <c r="U383" s="12">
        <v>100000</v>
      </c>
      <c r="V383" s="152"/>
      <c r="W383" s="12">
        <v>100000</v>
      </c>
      <c r="X383" s="152"/>
      <c r="Y383" s="36" t="s">
        <v>419</v>
      </c>
      <c r="Z383" s="4"/>
      <c r="AA383" s="4"/>
      <c r="AB383" s="4"/>
    </row>
    <row r="384" spans="1:28" ht="26.25" customHeight="1" x14ac:dyDescent="0.25">
      <c r="A384" s="27">
        <v>383</v>
      </c>
      <c r="B384" s="92" t="s">
        <v>420</v>
      </c>
      <c r="C384" s="90">
        <v>713004</v>
      </c>
      <c r="D384" s="52" t="s">
        <v>421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0"/>
      <c r="M384" s="12">
        <v>0</v>
      </c>
      <c r="N384" s="12">
        <v>0</v>
      </c>
      <c r="O384" s="152"/>
      <c r="P384" s="12">
        <v>0</v>
      </c>
      <c r="Q384" s="152"/>
      <c r="R384" s="12">
        <v>0</v>
      </c>
      <c r="S384" s="152">
        <v>0</v>
      </c>
      <c r="T384" s="152"/>
      <c r="U384" s="12">
        <v>0</v>
      </c>
      <c r="V384" s="152"/>
      <c r="W384" s="12">
        <v>0</v>
      </c>
      <c r="X384" s="152"/>
      <c r="Y384" s="36"/>
      <c r="Z384" s="4"/>
      <c r="AA384" s="4"/>
      <c r="AB384" s="4"/>
    </row>
    <row r="385" spans="1:28" ht="15" customHeight="1" x14ac:dyDescent="0.25">
      <c r="A385" s="27">
        <v>384</v>
      </c>
      <c r="B385" s="94">
        <v>41</v>
      </c>
      <c r="C385" s="11">
        <v>713005</v>
      </c>
      <c r="D385" s="9" t="s">
        <v>422</v>
      </c>
      <c r="E385" s="95">
        <v>0</v>
      </c>
      <c r="F385" s="96">
        <v>1866.19</v>
      </c>
      <c r="G385" s="95">
        <v>0</v>
      </c>
      <c r="H385" s="95">
        <v>0</v>
      </c>
      <c r="I385" s="95">
        <v>0</v>
      </c>
      <c r="J385" s="95">
        <v>0</v>
      </c>
      <c r="K385" s="95">
        <v>0</v>
      </c>
      <c r="L385" s="10"/>
      <c r="M385" s="95">
        <v>0</v>
      </c>
      <c r="N385" s="95">
        <v>0</v>
      </c>
      <c r="O385" s="269"/>
      <c r="P385" s="95">
        <v>0</v>
      </c>
      <c r="Q385" s="269"/>
      <c r="R385" s="95">
        <v>0</v>
      </c>
      <c r="S385" s="269">
        <v>0</v>
      </c>
      <c r="T385" s="269"/>
      <c r="U385" s="95">
        <v>0</v>
      </c>
      <c r="V385" s="269"/>
      <c r="W385" s="95">
        <v>0</v>
      </c>
      <c r="X385" s="269"/>
      <c r="Y385" s="36"/>
      <c r="Z385" s="4"/>
      <c r="AA385" s="4"/>
      <c r="AB385" s="4"/>
    </row>
    <row r="386" spans="1:28" ht="15" customHeight="1" x14ac:dyDescent="0.25">
      <c r="A386" s="27">
        <v>385</v>
      </c>
      <c r="B386" s="626"/>
      <c r="C386" s="628"/>
      <c r="D386" s="628"/>
      <c r="E386" s="628"/>
      <c r="F386" s="628"/>
      <c r="G386" s="628"/>
      <c r="H386" s="628"/>
      <c r="I386" s="628"/>
      <c r="J386" s="628"/>
      <c r="K386" s="628"/>
      <c r="L386" s="628"/>
      <c r="M386" s="628"/>
      <c r="N386" s="628"/>
      <c r="O386" s="628"/>
      <c r="P386" s="628"/>
      <c r="Q386" s="628"/>
      <c r="R386" s="628"/>
      <c r="S386" s="628"/>
      <c r="T386" s="628"/>
      <c r="U386" s="628"/>
      <c r="V386" s="628"/>
      <c r="W386" s="628"/>
      <c r="X386" s="628"/>
      <c r="Y386" s="629"/>
      <c r="Z386" s="4"/>
      <c r="AA386" s="4"/>
      <c r="AB386" s="4"/>
    </row>
    <row r="387" spans="1:28" ht="15.75" customHeight="1" x14ac:dyDescent="0.25">
      <c r="A387" s="27">
        <v>386</v>
      </c>
      <c r="B387" s="619">
        <v>714</v>
      </c>
      <c r="C387" s="621"/>
      <c r="D387" s="97" t="s">
        <v>423</v>
      </c>
      <c r="E387" s="14">
        <f>SUM(E389:E390)</f>
        <v>15200</v>
      </c>
      <c r="F387" s="14">
        <f>SUM(F389:F390)</f>
        <v>0</v>
      </c>
      <c r="G387" s="14">
        <f>SUM(G389:G390)</f>
        <v>0</v>
      </c>
      <c r="H387" s="14">
        <f>SUM(H389:H390)</f>
        <v>0</v>
      </c>
      <c r="I387" s="14">
        <v>0</v>
      </c>
      <c r="J387" s="14">
        <v>0</v>
      </c>
      <c r="K387" s="14">
        <f>SUM(K389:K390)</f>
        <v>9000</v>
      </c>
      <c r="L387" s="14">
        <v>0</v>
      </c>
      <c r="M387" s="14">
        <f>SUM(M388:M390)</f>
        <v>9000</v>
      </c>
      <c r="N387" s="14">
        <f>SUM(N389:N390)</f>
        <v>9000</v>
      </c>
      <c r="O387" s="47">
        <v>0</v>
      </c>
      <c r="P387" s="14">
        <f>SUM(P388:P390)</f>
        <v>9000</v>
      </c>
      <c r="Q387" s="47">
        <v>0</v>
      </c>
      <c r="R387" s="14">
        <f>SUM(R388:R390)</f>
        <v>9000</v>
      </c>
      <c r="S387" s="47">
        <v>0</v>
      </c>
      <c r="T387" s="47"/>
      <c r="U387" s="14">
        <f>SUM(U388:U390)</f>
        <v>9000</v>
      </c>
      <c r="V387" s="47">
        <f>SUM(V388:V390)</f>
        <v>0</v>
      </c>
      <c r="W387" s="14">
        <f>SUM(W388:W390)</f>
        <v>9000</v>
      </c>
      <c r="X387" s="47">
        <v>0</v>
      </c>
      <c r="Y387" s="15" t="s">
        <v>73</v>
      </c>
      <c r="Z387" s="4"/>
      <c r="AA387" s="4"/>
      <c r="AB387" s="4"/>
    </row>
    <row r="388" spans="1:28" ht="15" customHeight="1" x14ac:dyDescent="0.25">
      <c r="A388" s="27">
        <v>387</v>
      </c>
      <c r="B388" s="626"/>
      <c r="C388" s="627"/>
      <c r="D388" s="52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65"/>
      <c r="P388" s="10"/>
      <c r="Q388" s="165"/>
      <c r="R388" s="10"/>
      <c r="S388" s="165"/>
      <c r="T388" s="165"/>
      <c r="U388" s="10"/>
      <c r="V388" s="165"/>
      <c r="W388" s="10"/>
      <c r="X388" s="165"/>
      <c r="Y388" s="36"/>
      <c r="Z388" s="4"/>
      <c r="AA388" s="4"/>
      <c r="AB388" s="4"/>
    </row>
    <row r="389" spans="1:28" ht="29.25" customHeight="1" x14ac:dyDescent="0.25">
      <c r="A389" s="27">
        <v>388</v>
      </c>
      <c r="B389" s="98">
        <v>41</v>
      </c>
      <c r="C389" s="32">
        <v>714001</v>
      </c>
      <c r="D389" s="52" t="s">
        <v>424</v>
      </c>
      <c r="E389" s="72">
        <v>15200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10"/>
      <c r="M389" s="72">
        <v>0</v>
      </c>
      <c r="N389" s="72">
        <v>0</v>
      </c>
      <c r="O389" s="39"/>
      <c r="P389" s="72">
        <v>0</v>
      </c>
      <c r="Q389" s="39"/>
      <c r="R389" s="72">
        <v>0</v>
      </c>
      <c r="S389" s="39">
        <v>0</v>
      </c>
      <c r="T389" s="39"/>
      <c r="U389" s="72">
        <v>0</v>
      </c>
      <c r="V389" s="39"/>
      <c r="W389" s="72">
        <v>0</v>
      </c>
      <c r="X389" s="39"/>
      <c r="Y389" s="36"/>
      <c r="Z389" s="4"/>
      <c r="AA389" s="4"/>
      <c r="AB389" s="4"/>
    </row>
    <row r="390" spans="1:28" ht="29.25" customHeight="1" x14ac:dyDescent="0.25">
      <c r="A390" s="27">
        <v>389</v>
      </c>
      <c r="B390" s="98">
        <v>41</v>
      </c>
      <c r="C390" s="32">
        <v>714004</v>
      </c>
      <c r="D390" s="52" t="s">
        <v>425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9000</v>
      </c>
      <c r="L390" s="10"/>
      <c r="M390" s="72">
        <v>9000</v>
      </c>
      <c r="N390" s="72">
        <v>9000</v>
      </c>
      <c r="O390" s="39"/>
      <c r="P390" s="72">
        <v>9000</v>
      </c>
      <c r="Q390" s="39"/>
      <c r="R390" s="72">
        <v>9000</v>
      </c>
      <c r="S390" s="39">
        <v>0</v>
      </c>
      <c r="T390" s="39"/>
      <c r="U390" s="72">
        <v>9000</v>
      </c>
      <c r="V390" s="39"/>
      <c r="W390" s="72">
        <v>9000</v>
      </c>
      <c r="X390" s="39"/>
      <c r="Y390" s="36" t="s">
        <v>426</v>
      </c>
      <c r="Z390" s="4"/>
      <c r="AA390" s="4"/>
      <c r="AB390" s="4"/>
    </row>
    <row r="391" spans="1:28" ht="15" customHeight="1" x14ac:dyDescent="0.25">
      <c r="A391" s="27">
        <v>390</v>
      </c>
      <c r="B391" s="626">
        <v>0</v>
      </c>
      <c r="C391" s="628"/>
      <c r="D391" s="628"/>
      <c r="E391" s="628"/>
      <c r="F391" s="628"/>
      <c r="G391" s="628"/>
      <c r="H391" s="628"/>
      <c r="I391" s="628"/>
      <c r="J391" s="628"/>
      <c r="K391" s="628"/>
      <c r="L391" s="628"/>
      <c r="M391" s="628"/>
      <c r="N391" s="628"/>
      <c r="O391" s="628"/>
      <c r="P391" s="628"/>
      <c r="Q391" s="628"/>
      <c r="R391" s="628"/>
      <c r="S391" s="628"/>
      <c r="T391" s="628"/>
      <c r="U391" s="628"/>
      <c r="V391" s="628"/>
      <c r="W391" s="628"/>
      <c r="X391" s="628"/>
      <c r="Y391" s="629"/>
      <c r="Z391" s="4"/>
      <c r="AA391" s="4"/>
      <c r="AB391" s="4"/>
    </row>
    <row r="392" spans="1:28" ht="29.25" customHeight="1" x14ac:dyDescent="0.25">
      <c r="A392" s="27">
        <v>391</v>
      </c>
      <c r="B392" s="619">
        <v>716</v>
      </c>
      <c r="C392" s="621"/>
      <c r="D392" s="97" t="s">
        <v>427</v>
      </c>
      <c r="E392" s="14">
        <f>SUM(E394:E408)</f>
        <v>1944</v>
      </c>
      <c r="F392" s="14">
        <f>SUM(F393:F408)</f>
        <v>240</v>
      </c>
      <c r="G392" s="14">
        <v>5420</v>
      </c>
      <c r="H392" s="14">
        <f>SUM(H394:H408)</f>
        <v>888</v>
      </c>
      <c r="I392" s="14">
        <v>5420</v>
      </c>
      <c r="J392" s="14">
        <v>0</v>
      </c>
      <c r="K392" s="14">
        <f>SUM(K393:K408)</f>
        <v>35450</v>
      </c>
      <c r="L392" s="14">
        <v>3927</v>
      </c>
      <c r="M392" s="14">
        <f>SUM(M393:M408)</f>
        <v>39377</v>
      </c>
      <c r="N392" s="14" t="e">
        <f>SUM(N393:N408)</f>
        <v>#REF!</v>
      </c>
      <c r="O392" s="47">
        <v>0</v>
      </c>
      <c r="P392" s="14">
        <f>SUM(P393:P408)</f>
        <v>39377</v>
      </c>
      <c r="Q392" s="47">
        <f>SUM(Q393:Q408)</f>
        <v>2000</v>
      </c>
      <c r="R392" s="14">
        <f>SUM(R393:R408)</f>
        <v>41377</v>
      </c>
      <c r="S392" s="47">
        <f>SUM(S394:S408)</f>
        <v>4890</v>
      </c>
      <c r="T392" s="47"/>
      <c r="U392" s="14">
        <f>SUM(U393:U408)</f>
        <v>41377</v>
      </c>
      <c r="V392" s="47">
        <f>SUM(V393:V408)</f>
        <v>0</v>
      </c>
      <c r="W392" s="14">
        <f>U392</f>
        <v>41377</v>
      </c>
      <c r="X392" s="47">
        <f>SUM(X394:X408)</f>
        <v>9249</v>
      </c>
      <c r="Y392" s="15"/>
      <c r="Z392" s="4"/>
      <c r="AA392" s="4"/>
      <c r="AB392" s="4"/>
    </row>
    <row r="393" spans="1:28" ht="15.75" customHeight="1" x14ac:dyDescent="0.25">
      <c r="A393" s="27">
        <v>392</v>
      </c>
      <c r="B393" s="626"/>
      <c r="C393" s="627"/>
      <c r="D393" s="52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246"/>
      <c r="P393" s="50"/>
      <c r="Q393" s="246"/>
      <c r="R393" s="50"/>
      <c r="S393" s="246"/>
      <c r="T393" s="246"/>
      <c r="U393" s="50"/>
      <c r="V393" s="246"/>
      <c r="W393" s="50"/>
      <c r="X393" s="246"/>
      <c r="Y393" s="36"/>
      <c r="Z393" s="4"/>
      <c r="AA393" s="4"/>
      <c r="AB393" s="4"/>
    </row>
    <row r="394" spans="1:28" ht="15" customHeight="1" x14ac:dyDescent="0.25">
      <c r="A394" s="27">
        <v>393</v>
      </c>
      <c r="B394" s="99">
        <v>41</v>
      </c>
      <c r="C394" s="100" t="s">
        <v>428</v>
      </c>
      <c r="D394" s="89" t="s">
        <v>429</v>
      </c>
      <c r="E394" s="72">
        <v>490</v>
      </c>
      <c r="F394" s="72">
        <v>0</v>
      </c>
      <c r="G394" s="72">
        <v>0</v>
      </c>
      <c r="H394" s="72">
        <v>0</v>
      </c>
      <c r="I394" s="72">
        <v>0</v>
      </c>
      <c r="J394" s="134">
        <v>0</v>
      </c>
      <c r="K394" s="134">
        <v>0</v>
      </c>
      <c r="L394" s="10"/>
      <c r="M394" s="72">
        <v>0</v>
      </c>
      <c r="N394" s="134">
        <v>0</v>
      </c>
      <c r="O394" s="270"/>
      <c r="P394" s="72">
        <v>0</v>
      </c>
      <c r="Q394" s="39"/>
      <c r="R394" s="72">
        <v>0</v>
      </c>
      <c r="S394" s="39">
        <v>0</v>
      </c>
      <c r="T394" s="39"/>
      <c r="U394" s="72">
        <v>0</v>
      </c>
      <c r="V394" s="39"/>
      <c r="W394" s="72">
        <f>U394</f>
        <v>0</v>
      </c>
      <c r="X394" s="39"/>
      <c r="Y394" s="36"/>
      <c r="Z394" s="4"/>
      <c r="AA394" s="4"/>
      <c r="AB394" s="4"/>
    </row>
    <row r="395" spans="1:28" ht="15" customHeight="1" x14ac:dyDescent="0.25">
      <c r="A395" s="27">
        <v>394</v>
      </c>
      <c r="B395" s="99">
        <v>41</v>
      </c>
      <c r="C395" s="100" t="s">
        <v>430</v>
      </c>
      <c r="D395" s="89" t="s">
        <v>431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8000</v>
      </c>
      <c r="L395" s="10"/>
      <c r="M395" s="72">
        <v>8000</v>
      </c>
      <c r="N395" s="72">
        <v>8000</v>
      </c>
      <c r="O395" s="39"/>
      <c r="P395" s="72">
        <v>8000</v>
      </c>
      <c r="Q395" s="39"/>
      <c r="R395" s="72">
        <v>8000</v>
      </c>
      <c r="S395" s="39">
        <v>4890</v>
      </c>
      <c r="T395" s="39"/>
      <c r="U395" s="72">
        <f>R395</f>
        <v>8000</v>
      </c>
      <c r="V395" s="39"/>
      <c r="W395" s="72">
        <f t="shared" ref="W395:W408" si="42">U395</f>
        <v>8000</v>
      </c>
      <c r="X395" s="39">
        <v>4890</v>
      </c>
      <c r="Y395" s="36"/>
      <c r="Z395" s="4"/>
      <c r="AA395" s="4"/>
      <c r="AB395" s="4"/>
    </row>
    <row r="396" spans="1:28" ht="29.25" customHeight="1" x14ac:dyDescent="0.25">
      <c r="A396" s="27">
        <v>395</v>
      </c>
      <c r="B396" s="99">
        <v>41</v>
      </c>
      <c r="C396" s="100" t="s">
        <v>428</v>
      </c>
      <c r="D396" s="89" t="s">
        <v>432</v>
      </c>
      <c r="E396" s="72">
        <v>750</v>
      </c>
      <c r="F396" s="72">
        <v>0</v>
      </c>
      <c r="G396" s="72">
        <v>0</v>
      </c>
      <c r="H396" s="72"/>
      <c r="I396" s="72">
        <v>0</v>
      </c>
      <c r="J396" s="72">
        <v>0</v>
      </c>
      <c r="K396" s="72">
        <v>0</v>
      </c>
      <c r="L396" s="10"/>
      <c r="M396" s="72">
        <v>0</v>
      </c>
      <c r="N396" s="72">
        <v>0</v>
      </c>
      <c r="O396" s="39"/>
      <c r="P396" s="72">
        <v>0</v>
      </c>
      <c r="Q396" s="39"/>
      <c r="R396" s="72">
        <v>0</v>
      </c>
      <c r="S396" s="39">
        <v>0</v>
      </c>
      <c r="T396" s="39"/>
      <c r="U396" s="72">
        <f t="shared" ref="U396:U408" si="43">R396</f>
        <v>0</v>
      </c>
      <c r="V396" s="39"/>
      <c r="W396" s="72">
        <f t="shared" si="42"/>
        <v>0</v>
      </c>
      <c r="X396" s="39"/>
      <c r="Y396" s="36"/>
      <c r="Z396" s="4"/>
      <c r="AA396" s="4"/>
      <c r="AB396" s="4"/>
    </row>
    <row r="397" spans="1:28" ht="15" customHeight="1" x14ac:dyDescent="0.25">
      <c r="A397" s="27">
        <v>396</v>
      </c>
      <c r="B397" s="98">
        <v>41</v>
      </c>
      <c r="C397" s="100" t="s">
        <v>433</v>
      </c>
      <c r="D397" s="89" t="s">
        <v>434</v>
      </c>
      <c r="E397" s="72">
        <v>0</v>
      </c>
      <c r="F397" s="72">
        <v>0</v>
      </c>
      <c r="G397" s="72">
        <v>420</v>
      </c>
      <c r="H397" s="72">
        <v>408</v>
      </c>
      <c r="I397" s="72">
        <v>420</v>
      </c>
      <c r="J397" s="72">
        <v>0</v>
      </c>
      <c r="K397" s="72">
        <v>0</v>
      </c>
      <c r="L397" s="10"/>
      <c r="M397" s="72">
        <v>0</v>
      </c>
      <c r="N397" s="72">
        <v>0</v>
      </c>
      <c r="O397" s="39"/>
      <c r="P397" s="72">
        <v>0</v>
      </c>
      <c r="Q397" s="39"/>
      <c r="R397" s="72">
        <v>0</v>
      </c>
      <c r="S397" s="39">
        <v>0</v>
      </c>
      <c r="T397" s="39"/>
      <c r="U397" s="72">
        <f t="shared" si="43"/>
        <v>0</v>
      </c>
      <c r="V397" s="39"/>
      <c r="W397" s="72">
        <f t="shared" si="42"/>
        <v>0</v>
      </c>
      <c r="X397" s="39"/>
      <c r="Y397" s="36"/>
      <c r="Z397" s="4"/>
      <c r="AA397" s="4"/>
      <c r="AB397" s="4"/>
    </row>
    <row r="398" spans="1:28" ht="15" customHeight="1" x14ac:dyDescent="0.25">
      <c r="A398" s="27">
        <v>397</v>
      </c>
      <c r="B398" s="98">
        <v>41</v>
      </c>
      <c r="C398" s="100" t="s">
        <v>430</v>
      </c>
      <c r="D398" s="135" t="s">
        <v>435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127">
        <v>0</v>
      </c>
      <c r="K398" s="127">
        <v>750</v>
      </c>
      <c r="L398" s="10"/>
      <c r="M398" s="72">
        <f>K398</f>
        <v>750</v>
      </c>
      <c r="N398" s="127">
        <v>750</v>
      </c>
      <c r="O398" s="259"/>
      <c r="P398" s="72">
        <f>N398</f>
        <v>750</v>
      </c>
      <c r="Q398" s="39"/>
      <c r="R398" s="72">
        <f t="shared" ref="R398:R406" si="44">P398</f>
        <v>750</v>
      </c>
      <c r="S398" s="39">
        <v>0</v>
      </c>
      <c r="T398" s="39"/>
      <c r="U398" s="72">
        <f t="shared" si="43"/>
        <v>750</v>
      </c>
      <c r="V398" s="39"/>
      <c r="W398" s="72">
        <f t="shared" si="42"/>
        <v>750</v>
      </c>
      <c r="X398" s="39"/>
      <c r="Y398" s="36"/>
      <c r="Z398" s="4"/>
      <c r="AA398" s="4"/>
      <c r="AB398" s="4"/>
    </row>
    <row r="399" spans="1:28" ht="15" customHeight="1" x14ac:dyDescent="0.25">
      <c r="A399" s="27">
        <v>398</v>
      </c>
      <c r="B399" s="98">
        <v>41</v>
      </c>
      <c r="C399" s="100" t="s">
        <v>436</v>
      </c>
      <c r="D399" s="89" t="s">
        <v>437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127">
        <v>0</v>
      </c>
      <c r="K399" s="127">
        <v>4000</v>
      </c>
      <c r="L399" s="10"/>
      <c r="M399" s="72">
        <f>K399</f>
        <v>4000</v>
      </c>
      <c r="N399" s="127">
        <v>4000</v>
      </c>
      <c r="O399" s="259"/>
      <c r="P399" s="72">
        <f>N399</f>
        <v>4000</v>
      </c>
      <c r="Q399" s="39"/>
      <c r="R399" s="72">
        <f t="shared" si="44"/>
        <v>4000</v>
      </c>
      <c r="S399" s="39">
        <v>0</v>
      </c>
      <c r="T399" s="39"/>
      <c r="U399" s="72">
        <f t="shared" si="43"/>
        <v>4000</v>
      </c>
      <c r="V399" s="39"/>
      <c r="W399" s="72">
        <f t="shared" si="42"/>
        <v>4000</v>
      </c>
      <c r="X399" s="39"/>
      <c r="Y399" s="36"/>
      <c r="Z399" s="4"/>
      <c r="AA399" s="4"/>
      <c r="AB399" s="4"/>
    </row>
    <row r="400" spans="1:28" ht="15" customHeight="1" x14ac:dyDescent="0.25">
      <c r="A400" s="27">
        <v>399</v>
      </c>
      <c r="B400" s="98">
        <v>41</v>
      </c>
      <c r="C400" s="100" t="s">
        <v>438</v>
      </c>
      <c r="D400" s="89" t="s">
        <v>439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127">
        <v>0</v>
      </c>
      <c r="K400" s="127">
        <v>4800</v>
      </c>
      <c r="L400" s="10"/>
      <c r="M400" s="72">
        <f t="shared" ref="M400:M408" si="45">K400</f>
        <v>4800</v>
      </c>
      <c r="N400" s="127">
        <v>4800</v>
      </c>
      <c r="O400" s="259"/>
      <c r="P400" s="72">
        <f t="shared" ref="P400:P408" si="46">N400</f>
        <v>4800</v>
      </c>
      <c r="Q400" s="39"/>
      <c r="R400" s="72">
        <f t="shared" si="44"/>
        <v>4800</v>
      </c>
      <c r="S400" s="39">
        <v>0</v>
      </c>
      <c r="T400" s="39"/>
      <c r="U400" s="72">
        <f t="shared" si="43"/>
        <v>4800</v>
      </c>
      <c r="V400" s="39"/>
      <c r="W400" s="72">
        <f t="shared" si="42"/>
        <v>4800</v>
      </c>
      <c r="X400" s="39">
        <v>432</v>
      </c>
      <c r="Y400" s="36"/>
      <c r="Z400" s="4"/>
      <c r="AA400" s="4"/>
      <c r="AB400" s="4"/>
    </row>
    <row r="401" spans="1:28" ht="15.75" customHeight="1" x14ac:dyDescent="0.25">
      <c r="A401" s="27">
        <v>400</v>
      </c>
      <c r="B401" s="99">
        <v>41</v>
      </c>
      <c r="C401" s="100" t="s">
        <v>438</v>
      </c>
      <c r="D401" s="101" t="s">
        <v>440</v>
      </c>
      <c r="E401" s="72"/>
      <c r="F401" s="72">
        <v>240</v>
      </c>
      <c r="G401" s="72">
        <v>1000</v>
      </c>
      <c r="H401" s="72">
        <v>480</v>
      </c>
      <c r="I401" s="72">
        <v>1000</v>
      </c>
      <c r="J401" s="72">
        <v>0</v>
      </c>
      <c r="K401" s="72">
        <v>0</v>
      </c>
      <c r="L401" s="10"/>
      <c r="M401" s="72">
        <f t="shared" si="45"/>
        <v>0</v>
      </c>
      <c r="N401" s="72">
        <v>0</v>
      </c>
      <c r="O401" s="39"/>
      <c r="P401" s="72">
        <f t="shared" si="46"/>
        <v>0</v>
      </c>
      <c r="Q401" s="39"/>
      <c r="R401" s="72">
        <f t="shared" si="44"/>
        <v>0</v>
      </c>
      <c r="S401" s="39">
        <v>0</v>
      </c>
      <c r="T401" s="39"/>
      <c r="U401" s="72">
        <f t="shared" si="43"/>
        <v>0</v>
      </c>
      <c r="V401" s="39"/>
      <c r="W401" s="72">
        <f t="shared" si="42"/>
        <v>0</v>
      </c>
      <c r="X401" s="39"/>
      <c r="Y401" s="36"/>
      <c r="Z401" s="4"/>
      <c r="AA401" s="4"/>
      <c r="AB401" s="4"/>
    </row>
    <row r="402" spans="1:28" ht="15.75" customHeight="1" x14ac:dyDescent="0.25">
      <c r="A402" s="27">
        <v>401</v>
      </c>
      <c r="B402" s="99">
        <v>41</v>
      </c>
      <c r="C402" s="100" t="s">
        <v>438</v>
      </c>
      <c r="D402" s="101" t="s">
        <v>441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127">
        <v>0</v>
      </c>
      <c r="K402" s="127">
        <v>2600</v>
      </c>
      <c r="L402" s="10"/>
      <c r="M402" s="72">
        <f t="shared" si="45"/>
        <v>2600</v>
      </c>
      <c r="N402" s="127">
        <v>2600</v>
      </c>
      <c r="O402" s="259"/>
      <c r="P402" s="72">
        <f t="shared" si="46"/>
        <v>2600</v>
      </c>
      <c r="Q402" s="39"/>
      <c r="R402" s="72">
        <f t="shared" si="44"/>
        <v>2600</v>
      </c>
      <c r="S402" s="39">
        <v>0</v>
      </c>
      <c r="T402" s="39"/>
      <c r="U402" s="72">
        <f t="shared" si="43"/>
        <v>2600</v>
      </c>
      <c r="V402" s="39"/>
      <c r="W402" s="72">
        <f t="shared" si="42"/>
        <v>2600</v>
      </c>
      <c r="X402" s="39"/>
      <c r="Y402" s="36"/>
      <c r="Z402" s="4"/>
      <c r="AA402" s="4"/>
      <c r="AB402" s="4"/>
    </row>
    <row r="403" spans="1:28" ht="27" customHeight="1" x14ac:dyDescent="0.25">
      <c r="A403" s="27">
        <v>402</v>
      </c>
      <c r="B403" s="98">
        <v>41</v>
      </c>
      <c r="C403" s="100" t="s">
        <v>442</v>
      </c>
      <c r="D403" s="123" t="s">
        <v>554</v>
      </c>
      <c r="E403" s="72">
        <v>200</v>
      </c>
      <c r="F403" s="72">
        <v>0</v>
      </c>
      <c r="G403" s="72" t="s">
        <v>443</v>
      </c>
      <c r="H403" s="72">
        <v>0</v>
      </c>
      <c r="I403" s="72" t="s">
        <v>443</v>
      </c>
      <c r="J403" s="127">
        <v>0</v>
      </c>
      <c r="K403" s="127">
        <v>5000</v>
      </c>
      <c r="L403" s="10"/>
      <c r="M403" s="72">
        <f t="shared" si="45"/>
        <v>5000</v>
      </c>
      <c r="N403" s="127">
        <v>5000</v>
      </c>
      <c r="O403" s="259"/>
      <c r="P403" s="72">
        <f t="shared" si="46"/>
        <v>5000</v>
      </c>
      <c r="Q403" s="39"/>
      <c r="R403" s="72">
        <f t="shared" si="44"/>
        <v>5000</v>
      </c>
      <c r="S403" s="39">
        <v>0</v>
      </c>
      <c r="T403" s="39"/>
      <c r="U403" s="72">
        <f t="shared" si="43"/>
        <v>5000</v>
      </c>
      <c r="V403" s="39"/>
      <c r="W403" s="72">
        <f t="shared" si="42"/>
        <v>5000</v>
      </c>
      <c r="X403" s="39"/>
      <c r="Y403" s="36"/>
      <c r="Z403" s="4"/>
      <c r="AA403" s="4"/>
      <c r="AB403" s="4"/>
    </row>
    <row r="404" spans="1:28" ht="15" customHeight="1" x14ac:dyDescent="0.25">
      <c r="A404" s="27">
        <v>403</v>
      </c>
      <c r="B404" s="98">
        <v>41</v>
      </c>
      <c r="C404" s="162" t="s">
        <v>442</v>
      </c>
      <c r="D404" s="89" t="s">
        <v>444</v>
      </c>
      <c r="E404" s="72"/>
      <c r="F404" s="72"/>
      <c r="G404" s="72"/>
      <c r="H404" s="72"/>
      <c r="I404" s="72"/>
      <c r="J404" s="72">
        <v>0</v>
      </c>
      <c r="K404" s="72">
        <v>8500</v>
      </c>
      <c r="L404" s="10"/>
      <c r="M404" s="72">
        <f t="shared" si="45"/>
        <v>8500</v>
      </c>
      <c r="N404" s="72">
        <v>8500</v>
      </c>
      <c r="O404" s="39"/>
      <c r="P404" s="72">
        <f t="shared" si="46"/>
        <v>8500</v>
      </c>
      <c r="Q404" s="39"/>
      <c r="R404" s="72">
        <f t="shared" si="44"/>
        <v>8500</v>
      </c>
      <c r="S404" s="39">
        <v>0</v>
      </c>
      <c r="T404" s="39"/>
      <c r="U404" s="72">
        <f t="shared" si="43"/>
        <v>8500</v>
      </c>
      <c r="V404" s="39"/>
      <c r="W404" s="72">
        <f t="shared" si="42"/>
        <v>8500</v>
      </c>
      <c r="X404" s="39"/>
      <c r="Y404" s="36" t="s">
        <v>163</v>
      </c>
      <c r="Z404" s="4"/>
      <c r="AA404" s="4"/>
      <c r="AB404" s="4"/>
    </row>
    <row r="405" spans="1:28" ht="24.75" customHeight="1" x14ac:dyDescent="0.25">
      <c r="A405" s="27">
        <v>404</v>
      </c>
      <c r="B405" s="98">
        <v>41</v>
      </c>
      <c r="C405" s="100" t="s">
        <v>442</v>
      </c>
      <c r="D405" s="89" t="s">
        <v>445</v>
      </c>
      <c r="E405" s="72"/>
      <c r="F405" s="72"/>
      <c r="G405" s="72"/>
      <c r="H405" s="72"/>
      <c r="I405" s="72"/>
      <c r="J405" s="72">
        <v>0</v>
      </c>
      <c r="K405" s="72">
        <v>1800</v>
      </c>
      <c r="L405" s="10"/>
      <c r="M405" s="72">
        <f t="shared" si="45"/>
        <v>1800</v>
      </c>
      <c r="N405" s="72">
        <v>1800</v>
      </c>
      <c r="O405" s="39"/>
      <c r="P405" s="72">
        <f t="shared" si="46"/>
        <v>1800</v>
      </c>
      <c r="Q405" s="39"/>
      <c r="R405" s="72">
        <f t="shared" si="44"/>
        <v>1800</v>
      </c>
      <c r="S405" s="39">
        <v>0</v>
      </c>
      <c r="T405" s="39"/>
      <c r="U405" s="72">
        <f t="shared" si="43"/>
        <v>1800</v>
      </c>
      <c r="V405" s="39"/>
      <c r="W405" s="72">
        <f t="shared" si="42"/>
        <v>1800</v>
      </c>
      <c r="X405" s="39"/>
      <c r="Y405" s="36" t="s">
        <v>163</v>
      </c>
      <c r="Z405" s="4"/>
      <c r="AA405" s="4"/>
      <c r="AB405" s="4"/>
    </row>
    <row r="406" spans="1:28" s="144" customFormat="1" ht="29.25" customHeight="1" x14ac:dyDescent="0.25">
      <c r="A406" s="27"/>
      <c r="B406" s="98">
        <v>41</v>
      </c>
      <c r="C406" s="162" t="s">
        <v>436</v>
      </c>
      <c r="D406" s="123" t="s">
        <v>566</v>
      </c>
      <c r="E406" s="72"/>
      <c r="F406" s="72"/>
      <c r="G406" s="72"/>
      <c r="H406" s="72"/>
      <c r="I406" s="72"/>
      <c r="J406" s="72">
        <v>0</v>
      </c>
      <c r="K406" s="72"/>
      <c r="L406" s="244">
        <v>3927</v>
      </c>
      <c r="M406" s="72">
        <f>L406</f>
        <v>3927</v>
      </c>
      <c r="N406" s="165">
        <v>3927</v>
      </c>
      <c r="O406" s="165"/>
      <c r="P406" s="72">
        <f>M406</f>
        <v>3927</v>
      </c>
      <c r="Q406" s="39"/>
      <c r="R406" s="72">
        <f t="shared" si="44"/>
        <v>3927</v>
      </c>
      <c r="S406" s="39">
        <v>0</v>
      </c>
      <c r="T406" s="39"/>
      <c r="U406" s="72">
        <f t="shared" si="43"/>
        <v>3927</v>
      </c>
      <c r="V406" s="39"/>
      <c r="W406" s="72">
        <f t="shared" si="42"/>
        <v>3927</v>
      </c>
      <c r="X406" s="39">
        <v>3927</v>
      </c>
      <c r="Y406" s="36"/>
      <c r="Z406" s="4"/>
      <c r="AA406" s="4"/>
      <c r="AB406" s="4"/>
    </row>
    <row r="407" spans="1:28" s="143" customFormat="1" ht="15" customHeight="1" x14ac:dyDescent="0.25">
      <c r="A407" s="27"/>
      <c r="B407" s="158">
        <v>41</v>
      </c>
      <c r="C407" s="159" t="s">
        <v>442</v>
      </c>
      <c r="D407" s="122" t="s">
        <v>559</v>
      </c>
      <c r="E407" s="160"/>
      <c r="F407" s="160"/>
      <c r="G407" s="160"/>
      <c r="H407" s="160"/>
      <c r="I407" s="160"/>
      <c r="J407" s="131">
        <v>0</v>
      </c>
      <c r="K407" s="131"/>
      <c r="L407" s="157"/>
      <c r="M407" s="72">
        <f t="shared" si="45"/>
        <v>0</v>
      </c>
      <c r="N407" s="157" t="e">
        <f>+#REF!</f>
        <v>#REF!</v>
      </c>
      <c r="O407" s="157"/>
      <c r="P407" s="72">
        <f>M407</f>
        <v>0</v>
      </c>
      <c r="Q407" s="39">
        <v>2000</v>
      </c>
      <c r="R407" s="72">
        <f>Q407</f>
        <v>2000</v>
      </c>
      <c r="S407" s="39">
        <v>0</v>
      </c>
      <c r="T407" s="39"/>
      <c r="U407" s="72">
        <f t="shared" si="43"/>
        <v>2000</v>
      </c>
      <c r="V407" s="39"/>
      <c r="W407" s="72">
        <f t="shared" si="42"/>
        <v>2000</v>
      </c>
      <c r="X407" s="39"/>
      <c r="Y407" s="36"/>
      <c r="Z407" s="4"/>
      <c r="AA407" s="4"/>
      <c r="AB407" s="4"/>
    </row>
    <row r="408" spans="1:28" ht="15.75" customHeight="1" x14ac:dyDescent="0.25">
      <c r="A408" s="27">
        <v>406</v>
      </c>
      <c r="B408" s="99">
        <v>41</v>
      </c>
      <c r="C408" s="100" t="s">
        <v>428</v>
      </c>
      <c r="D408" s="89" t="s">
        <v>446</v>
      </c>
      <c r="E408" s="72">
        <v>504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165"/>
      <c r="M408" s="72">
        <f t="shared" si="45"/>
        <v>0</v>
      </c>
      <c r="N408" s="40">
        <v>0</v>
      </c>
      <c r="O408" s="165"/>
      <c r="P408" s="72">
        <f t="shared" si="46"/>
        <v>0</v>
      </c>
      <c r="Q408" s="39"/>
      <c r="R408" s="72">
        <f>P408</f>
        <v>0</v>
      </c>
      <c r="S408" s="39">
        <v>0</v>
      </c>
      <c r="T408" s="39"/>
      <c r="U408" s="72">
        <f t="shared" si="43"/>
        <v>0</v>
      </c>
      <c r="V408" s="39"/>
      <c r="W408" s="72">
        <f t="shared" si="42"/>
        <v>0</v>
      </c>
      <c r="X408" s="39"/>
      <c r="Y408" s="36"/>
      <c r="Z408" s="4"/>
      <c r="AA408" s="4"/>
      <c r="AB408" s="4"/>
    </row>
    <row r="409" spans="1:28" ht="15.75" customHeight="1" x14ac:dyDescent="0.25">
      <c r="A409" s="27">
        <v>407</v>
      </c>
      <c r="B409" s="626"/>
      <c r="C409" s="628"/>
      <c r="D409" s="628"/>
      <c r="E409" s="628"/>
      <c r="F409" s="628"/>
      <c r="G409" s="628"/>
      <c r="H409" s="628"/>
      <c r="I409" s="628"/>
      <c r="J409" s="628"/>
      <c r="K409" s="628"/>
      <c r="L409" s="628"/>
      <c r="M409" s="628"/>
      <c r="N409" s="628"/>
      <c r="O409" s="628"/>
      <c r="P409" s="628"/>
      <c r="Q409" s="628"/>
      <c r="R409" s="628"/>
      <c r="S409" s="628"/>
      <c r="T409" s="628"/>
      <c r="U409" s="628"/>
      <c r="V409" s="628"/>
      <c r="W409" s="628"/>
      <c r="X409" s="628"/>
      <c r="Y409" s="629"/>
      <c r="Z409" s="4"/>
      <c r="AA409" s="4"/>
      <c r="AB409" s="4"/>
    </row>
    <row r="410" spans="1:28" ht="21" customHeight="1" x14ac:dyDescent="0.25">
      <c r="A410" s="27">
        <v>408</v>
      </c>
      <c r="B410" s="619">
        <v>717001</v>
      </c>
      <c r="C410" s="621"/>
      <c r="D410" s="97" t="s">
        <v>447</v>
      </c>
      <c r="E410" s="14">
        <f>SUM(E412:E438)</f>
        <v>3039128.72</v>
      </c>
      <c r="F410" s="14">
        <f>SUM(F411:F438)</f>
        <v>10003.58</v>
      </c>
      <c r="G410" s="14">
        <f>SUM(G411:G440)</f>
        <v>1229777</v>
      </c>
      <c r="H410" s="14">
        <f>SUM(H411:H440)</f>
        <v>26828.71</v>
      </c>
      <c r="I410" s="14">
        <f>SUM(I411:I440)</f>
        <v>1229777</v>
      </c>
      <c r="J410" s="102">
        <f>SUM(J411:J439)</f>
        <v>392252.72000000003</v>
      </c>
      <c r="K410" s="102">
        <f>SUM(K412:K438)</f>
        <v>1325645</v>
      </c>
      <c r="L410" s="14">
        <v>0</v>
      </c>
      <c r="M410" s="14">
        <f>SUM(M411:M439)</f>
        <v>1325645</v>
      </c>
      <c r="N410" s="102">
        <f>SUM(N412:N438)</f>
        <v>1325645</v>
      </c>
      <c r="O410" s="271">
        <v>0</v>
      </c>
      <c r="P410" s="14">
        <f>SUM(P412:P439)</f>
        <v>1325645</v>
      </c>
      <c r="Q410" s="47">
        <v>0</v>
      </c>
      <c r="R410" s="14">
        <f>SUM(R412:R439)</f>
        <v>1325645</v>
      </c>
      <c r="S410" s="47">
        <f>SUM(S412:S439)</f>
        <v>606878.15</v>
      </c>
      <c r="T410" s="47"/>
      <c r="U410" s="47">
        <f>R410</f>
        <v>1325645</v>
      </c>
      <c r="V410" s="47">
        <f>SUM(V411:V439)</f>
        <v>9810</v>
      </c>
      <c r="W410" s="47">
        <f>SUM(W412:W439)</f>
        <v>1335455</v>
      </c>
      <c r="X410" s="47">
        <f>SUM(X414:X439)</f>
        <v>700020.28</v>
      </c>
      <c r="Y410" s="15"/>
      <c r="Z410" s="4"/>
      <c r="AA410" s="4"/>
      <c r="AB410" s="4"/>
    </row>
    <row r="411" spans="1:28" ht="14.25" customHeight="1" x14ac:dyDescent="0.25">
      <c r="A411" s="27">
        <v>409</v>
      </c>
      <c r="B411" s="626"/>
      <c r="C411" s="627"/>
      <c r="D411" s="52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246"/>
      <c r="P411" s="50"/>
      <c r="Q411" s="246"/>
      <c r="R411" s="50"/>
      <c r="S411" s="246"/>
      <c r="T411" s="246"/>
      <c r="U411" s="246"/>
      <c r="V411" s="246"/>
      <c r="W411" s="246"/>
      <c r="X411" s="246"/>
      <c r="Y411" s="36"/>
      <c r="Z411" s="4"/>
      <c r="AA411" s="4"/>
      <c r="AB411" s="4"/>
    </row>
    <row r="412" spans="1:28" ht="15" customHeight="1" x14ac:dyDescent="0.25">
      <c r="A412" s="27">
        <v>410</v>
      </c>
      <c r="B412" s="8">
        <v>41</v>
      </c>
      <c r="C412" s="103" t="s">
        <v>448</v>
      </c>
      <c r="D412" s="89" t="s">
        <v>446</v>
      </c>
      <c r="E412" s="72">
        <v>30683.81</v>
      </c>
      <c r="F412" s="72">
        <v>9703.58</v>
      </c>
      <c r="G412" s="72">
        <v>0</v>
      </c>
      <c r="H412" s="72">
        <v>0</v>
      </c>
      <c r="I412" s="72">
        <v>0</v>
      </c>
      <c r="J412" s="72">
        <v>0</v>
      </c>
      <c r="K412" s="72">
        <v>0</v>
      </c>
      <c r="L412" s="72"/>
      <c r="M412" s="72">
        <v>0</v>
      </c>
      <c r="N412" s="72">
        <v>0</v>
      </c>
      <c r="O412" s="39"/>
      <c r="P412" s="72">
        <v>0</v>
      </c>
      <c r="Q412" s="39"/>
      <c r="R412" s="72">
        <v>0</v>
      </c>
      <c r="S412" s="39">
        <v>0</v>
      </c>
      <c r="T412" s="39"/>
      <c r="U412" s="39">
        <v>0</v>
      </c>
      <c r="V412" s="39"/>
      <c r="W412" s="39">
        <v>0</v>
      </c>
      <c r="X412" s="39"/>
      <c r="Y412" s="36"/>
      <c r="Z412" s="4"/>
      <c r="AA412" s="4"/>
      <c r="AB412" s="4"/>
    </row>
    <row r="413" spans="1:28" ht="15" customHeight="1" x14ac:dyDescent="0.25">
      <c r="A413" s="27">
        <v>411</v>
      </c>
      <c r="B413" s="8">
        <v>111</v>
      </c>
      <c r="C413" s="103" t="s">
        <v>448</v>
      </c>
      <c r="D413" s="89" t="s">
        <v>446</v>
      </c>
      <c r="E413" s="13">
        <v>40000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/>
      <c r="M413" s="13">
        <v>0</v>
      </c>
      <c r="N413" s="13">
        <v>0</v>
      </c>
      <c r="O413" s="272"/>
      <c r="P413" s="13">
        <v>0</v>
      </c>
      <c r="Q413" s="272"/>
      <c r="R413" s="13">
        <v>0</v>
      </c>
      <c r="S413" s="272">
        <v>0</v>
      </c>
      <c r="T413" s="272"/>
      <c r="U413" s="39">
        <v>0</v>
      </c>
      <c r="V413" s="39"/>
      <c r="W413" s="39">
        <v>0</v>
      </c>
      <c r="X413" s="39"/>
      <c r="Y413" s="36"/>
      <c r="Z413" s="4"/>
      <c r="AA413" s="4"/>
      <c r="AB413" s="4"/>
    </row>
    <row r="414" spans="1:28" ht="30" customHeight="1" x14ac:dyDescent="0.25">
      <c r="A414" s="27">
        <v>412</v>
      </c>
      <c r="B414" s="8">
        <v>46</v>
      </c>
      <c r="C414" s="103" t="s">
        <v>436</v>
      </c>
      <c r="D414" s="89" t="s">
        <v>449</v>
      </c>
      <c r="E414" s="13">
        <v>2268281.34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/>
      <c r="M414" s="13">
        <v>0</v>
      </c>
      <c r="N414" s="13">
        <v>0</v>
      </c>
      <c r="O414" s="272"/>
      <c r="P414" s="13">
        <v>0</v>
      </c>
      <c r="Q414" s="272"/>
      <c r="R414" s="13">
        <v>0</v>
      </c>
      <c r="S414" s="272">
        <v>0</v>
      </c>
      <c r="T414" s="272"/>
      <c r="U414" s="39">
        <v>0</v>
      </c>
      <c r="V414" s="39"/>
      <c r="W414" s="39">
        <v>0</v>
      </c>
      <c r="X414" s="39"/>
      <c r="Y414" s="36"/>
      <c r="Z414" s="4"/>
      <c r="AA414" s="4"/>
      <c r="AB414" s="4"/>
    </row>
    <row r="415" spans="1:28" ht="27" customHeight="1" x14ac:dyDescent="0.25">
      <c r="A415" s="27">
        <v>413</v>
      </c>
      <c r="B415" s="124">
        <v>41</v>
      </c>
      <c r="C415" s="163" t="s">
        <v>436</v>
      </c>
      <c r="D415" s="122" t="s">
        <v>450</v>
      </c>
      <c r="E415" s="164">
        <v>314018.64</v>
      </c>
      <c r="F415" s="164">
        <v>0</v>
      </c>
      <c r="G415" s="164">
        <v>0</v>
      </c>
      <c r="H415" s="164">
        <v>0</v>
      </c>
      <c r="I415" s="164">
        <v>0</v>
      </c>
      <c r="J415" s="164">
        <v>0</v>
      </c>
      <c r="K415" s="164">
        <v>0</v>
      </c>
      <c r="L415" s="149"/>
      <c r="M415" s="164">
        <v>0</v>
      </c>
      <c r="N415" s="164">
        <v>0</v>
      </c>
      <c r="O415" s="273"/>
      <c r="P415" s="164">
        <v>0</v>
      </c>
      <c r="Q415" s="273"/>
      <c r="R415" s="164">
        <v>0</v>
      </c>
      <c r="S415" s="273">
        <v>0</v>
      </c>
      <c r="T415" s="273"/>
      <c r="U415" s="39">
        <v>0</v>
      </c>
      <c r="V415" s="39"/>
      <c r="W415" s="39">
        <v>0</v>
      </c>
      <c r="X415" s="39"/>
      <c r="Y415" s="36"/>
      <c r="Z415" s="4"/>
      <c r="AA415" s="4"/>
      <c r="AB415" s="4"/>
    </row>
    <row r="416" spans="1:28" ht="15" customHeight="1" x14ac:dyDescent="0.25">
      <c r="A416" s="27">
        <v>414</v>
      </c>
      <c r="B416" s="8">
        <v>41</v>
      </c>
      <c r="C416" s="103" t="s">
        <v>436</v>
      </c>
      <c r="D416" s="89" t="s">
        <v>451</v>
      </c>
      <c r="E416" s="13">
        <v>19200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/>
      <c r="M416" s="13">
        <v>0</v>
      </c>
      <c r="N416" s="13">
        <v>0</v>
      </c>
      <c r="O416" s="272"/>
      <c r="P416" s="13">
        <v>0</v>
      </c>
      <c r="Q416" s="272"/>
      <c r="R416" s="13">
        <v>0</v>
      </c>
      <c r="S416" s="272">
        <v>0</v>
      </c>
      <c r="T416" s="272"/>
      <c r="U416" s="39">
        <v>0</v>
      </c>
      <c r="V416" s="39"/>
      <c r="W416" s="39">
        <v>0</v>
      </c>
      <c r="X416" s="39"/>
      <c r="Y416" s="36"/>
      <c r="Z416" s="4"/>
      <c r="AA416" s="4"/>
      <c r="AB416" s="4"/>
    </row>
    <row r="417" spans="1:28" ht="30" customHeight="1" x14ac:dyDescent="0.25">
      <c r="A417" s="27">
        <v>415</v>
      </c>
      <c r="B417" s="8">
        <v>41</v>
      </c>
      <c r="C417" s="103" t="s">
        <v>436</v>
      </c>
      <c r="D417" s="52" t="s">
        <v>452</v>
      </c>
      <c r="E417" s="13">
        <v>0</v>
      </c>
      <c r="F417" s="13">
        <v>0</v>
      </c>
      <c r="G417" s="13">
        <v>8000</v>
      </c>
      <c r="H417" s="13">
        <v>0</v>
      </c>
      <c r="I417" s="13">
        <v>8000</v>
      </c>
      <c r="J417" s="13">
        <v>0</v>
      </c>
      <c r="K417" s="13">
        <v>8000</v>
      </c>
      <c r="L417" s="13"/>
      <c r="M417" s="13">
        <v>8000</v>
      </c>
      <c r="N417" s="13">
        <v>8000</v>
      </c>
      <c r="O417" s="272"/>
      <c r="P417" s="13">
        <v>8000</v>
      </c>
      <c r="Q417" s="272"/>
      <c r="R417" s="13">
        <v>8000</v>
      </c>
      <c r="S417" s="272">
        <v>0</v>
      </c>
      <c r="T417" s="272"/>
      <c r="U417" s="272">
        <f t="shared" ref="U417:U439" si="47">R417</f>
        <v>8000</v>
      </c>
      <c r="V417" s="272"/>
      <c r="W417" s="272">
        <f>U417</f>
        <v>8000</v>
      </c>
      <c r="X417" s="272"/>
      <c r="Y417" s="36" t="s">
        <v>273</v>
      </c>
      <c r="Z417" s="4"/>
      <c r="AA417" s="4"/>
      <c r="AB417" s="4"/>
    </row>
    <row r="418" spans="1:28" ht="15" customHeight="1" x14ac:dyDescent="0.25">
      <c r="A418" s="27">
        <v>416</v>
      </c>
      <c r="B418" s="8">
        <v>41</v>
      </c>
      <c r="C418" s="103" t="s">
        <v>436</v>
      </c>
      <c r="D418" s="52" t="s">
        <v>453</v>
      </c>
      <c r="E418" s="13">
        <v>0</v>
      </c>
      <c r="F418" s="13">
        <v>0</v>
      </c>
      <c r="G418" s="13">
        <v>0</v>
      </c>
      <c r="H418" s="13"/>
      <c r="I418" s="13">
        <v>0</v>
      </c>
      <c r="J418" s="13">
        <v>0</v>
      </c>
      <c r="K418" s="13">
        <v>125000</v>
      </c>
      <c r="L418" s="13"/>
      <c r="M418" s="13">
        <v>125000</v>
      </c>
      <c r="N418" s="13">
        <v>125000</v>
      </c>
      <c r="O418" s="272"/>
      <c r="P418" s="13">
        <v>125000</v>
      </c>
      <c r="Q418" s="272"/>
      <c r="R418" s="13">
        <v>125000</v>
      </c>
      <c r="S418" s="272">
        <v>0</v>
      </c>
      <c r="T418" s="272"/>
      <c r="U418" s="272">
        <f t="shared" si="47"/>
        <v>125000</v>
      </c>
      <c r="V418" s="272"/>
      <c r="W418" s="272">
        <f>U418</f>
        <v>125000</v>
      </c>
      <c r="X418" s="272"/>
      <c r="Y418" s="36" t="s">
        <v>273</v>
      </c>
      <c r="Z418" s="4"/>
      <c r="AA418" s="4"/>
      <c r="AB418" s="4"/>
    </row>
    <row r="419" spans="1:28" ht="29.25" customHeight="1" x14ac:dyDescent="0.25">
      <c r="A419" s="27">
        <v>417</v>
      </c>
      <c r="B419" s="8">
        <v>41</v>
      </c>
      <c r="C419" s="103" t="s">
        <v>436</v>
      </c>
      <c r="D419" s="52" t="s">
        <v>454</v>
      </c>
      <c r="E419" s="13">
        <v>26470.799999999999</v>
      </c>
      <c r="F419" s="13">
        <v>0</v>
      </c>
      <c r="G419" s="13">
        <v>0</v>
      </c>
      <c r="H419" s="13"/>
      <c r="I419" s="13">
        <v>0</v>
      </c>
      <c r="J419" s="13">
        <v>0</v>
      </c>
      <c r="K419" s="13">
        <v>0</v>
      </c>
      <c r="L419" s="13"/>
      <c r="M419" s="13">
        <v>0</v>
      </c>
      <c r="N419" s="13">
        <v>0</v>
      </c>
      <c r="O419" s="272"/>
      <c r="P419" s="13">
        <v>0</v>
      </c>
      <c r="Q419" s="272"/>
      <c r="R419" s="13">
        <v>0</v>
      </c>
      <c r="S419" s="272">
        <v>0</v>
      </c>
      <c r="T419" s="272"/>
      <c r="U419" s="272">
        <f t="shared" si="47"/>
        <v>0</v>
      </c>
      <c r="V419" s="272"/>
      <c r="W419" s="272">
        <f>T419</f>
        <v>0</v>
      </c>
      <c r="X419" s="272"/>
      <c r="Y419" s="36"/>
      <c r="Z419" s="4"/>
      <c r="AA419" s="4"/>
      <c r="AB419" s="4"/>
    </row>
    <row r="420" spans="1:28" s="450" customFormat="1" ht="29.25" customHeight="1" x14ac:dyDescent="0.25">
      <c r="A420" s="27"/>
      <c r="B420" s="8">
        <v>41</v>
      </c>
      <c r="C420" s="103" t="s">
        <v>436</v>
      </c>
      <c r="D420" s="52" t="s">
        <v>622</v>
      </c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272"/>
      <c r="P420" s="13"/>
      <c r="Q420" s="272"/>
      <c r="R420" s="13"/>
      <c r="S420" s="272"/>
      <c r="T420" s="272"/>
      <c r="U420" s="272"/>
      <c r="V420" s="272">
        <v>9810</v>
      </c>
      <c r="W420" s="272">
        <v>9810</v>
      </c>
      <c r="X420" s="272"/>
      <c r="Y420" s="36"/>
      <c r="Z420" s="4"/>
      <c r="AA420" s="4"/>
      <c r="AB420" s="4"/>
    </row>
    <row r="421" spans="1:28" ht="30" customHeight="1" x14ac:dyDescent="0.25">
      <c r="A421" s="27">
        <v>418</v>
      </c>
      <c r="B421" s="8">
        <v>41</v>
      </c>
      <c r="C421" s="103" t="s">
        <v>436</v>
      </c>
      <c r="D421" s="52" t="s">
        <v>455</v>
      </c>
      <c r="E421" s="13">
        <v>0</v>
      </c>
      <c r="F421" s="104">
        <v>0</v>
      </c>
      <c r="G421" s="13">
        <v>0</v>
      </c>
      <c r="H421" s="13"/>
      <c r="I421" s="13">
        <v>0</v>
      </c>
      <c r="J421" s="13">
        <v>0</v>
      </c>
      <c r="K421" s="13">
        <v>119300</v>
      </c>
      <c r="L421" s="13"/>
      <c r="M421" s="13">
        <v>119300</v>
      </c>
      <c r="N421" s="13">
        <v>119300</v>
      </c>
      <c r="O421" s="272"/>
      <c r="P421" s="13">
        <v>119300</v>
      </c>
      <c r="Q421" s="272"/>
      <c r="R421" s="13">
        <v>119300</v>
      </c>
      <c r="S421" s="272">
        <v>0</v>
      </c>
      <c r="T421" s="272"/>
      <c r="U421" s="272">
        <f t="shared" si="47"/>
        <v>119300</v>
      </c>
      <c r="V421" s="272"/>
      <c r="W421" s="272">
        <f>U421</f>
        <v>119300</v>
      </c>
      <c r="X421" s="272"/>
      <c r="Y421" s="36" t="s">
        <v>273</v>
      </c>
      <c r="Z421" s="4"/>
      <c r="AA421" s="4"/>
      <c r="AB421" s="4"/>
    </row>
    <row r="422" spans="1:28" ht="30" customHeight="1" x14ac:dyDescent="0.25">
      <c r="A422" s="27">
        <v>419</v>
      </c>
      <c r="B422" s="8">
        <v>46</v>
      </c>
      <c r="C422" s="103" t="s">
        <v>438</v>
      </c>
      <c r="D422" s="52" t="s">
        <v>456</v>
      </c>
      <c r="E422" s="13">
        <v>0</v>
      </c>
      <c r="F422" s="104">
        <v>300</v>
      </c>
      <c r="G422" s="13">
        <v>14600</v>
      </c>
      <c r="H422" s="13">
        <v>0</v>
      </c>
      <c r="I422" s="13">
        <v>14600</v>
      </c>
      <c r="J422" s="13">
        <v>0</v>
      </c>
      <c r="K422" s="13">
        <v>14600</v>
      </c>
      <c r="L422" s="13"/>
      <c r="M422" s="13">
        <v>14600</v>
      </c>
      <c r="N422" s="13">
        <v>14600</v>
      </c>
      <c r="O422" s="272"/>
      <c r="P422" s="13">
        <v>14600</v>
      </c>
      <c r="Q422" s="272"/>
      <c r="R422" s="13">
        <v>14600</v>
      </c>
      <c r="S422" s="272">
        <v>0</v>
      </c>
      <c r="T422" s="272"/>
      <c r="U422" s="272">
        <f t="shared" si="47"/>
        <v>14600</v>
      </c>
      <c r="V422" s="272"/>
      <c r="W422" s="272">
        <f t="shared" ref="W422:W439" si="48">U422</f>
        <v>14600</v>
      </c>
      <c r="X422" s="272"/>
      <c r="Y422" s="36" t="s">
        <v>302</v>
      </c>
      <c r="Z422" s="4"/>
      <c r="AA422" s="4"/>
      <c r="AB422" s="4"/>
    </row>
    <row r="423" spans="1:28" ht="30" customHeight="1" x14ac:dyDescent="0.25">
      <c r="A423" s="27">
        <v>420</v>
      </c>
      <c r="B423" s="8">
        <v>41</v>
      </c>
      <c r="C423" s="105" t="s">
        <v>438</v>
      </c>
      <c r="D423" s="89" t="s">
        <v>457</v>
      </c>
      <c r="E423" s="13">
        <v>0</v>
      </c>
      <c r="F423" s="104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/>
      <c r="M423" s="13">
        <v>0</v>
      </c>
      <c r="N423" s="13">
        <v>0</v>
      </c>
      <c r="O423" s="272"/>
      <c r="P423" s="13">
        <v>0</v>
      </c>
      <c r="Q423" s="272"/>
      <c r="R423" s="13">
        <v>0</v>
      </c>
      <c r="S423" s="272">
        <v>0</v>
      </c>
      <c r="T423" s="272"/>
      <c r="U423" s="272">
        <f t="shared" si="47"/>
        <v>0</v>
      </c>
      <c r="V423" s="272"/>
      <c r="W423" s="272">
        <f t="shared" si="48"/>
        <v>0</v>
      </c>
      <c r="X423" s="272"/>
      <c r="Y423" s="36"/>
      <c r="Z423" s="4"/>
      <c r="AA423" s="4"/>
      <c r="AB423" s="4"/>
    </row>
    <row r="424" spans="1:28" ht="30" customHeight="1" x14ac:dyDescent="0.25">
      <c r="A424" s="27">
        <v>421</v>
      </c>
      <c r="B424" s="8">
        <v>41</v>
      </c>
      <c r="C424" s="105" t="s">
        <v>438</v>
      </c>
      <c r="D424" s="89" t="s">
        <v>458</v>
      </c>
      <c r="E424" s="13">
        <v>0</v>
      </c>
      <c r="F424" s="104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3"/>
      <c r="M424" s="12">
        <v>0</v>
      </c>
      <c r="N424" s="12">
        <v>0</v>
      </c>
      <c r="O424" s="152"/>
      <c r="P424" s="12">
        <v>0</v>
      </c>
      <c r="Q424" s="152"/>
      <c r="R424" s="12">
        <v>0</v>
      </c>
      <c r="S424" s="152">
        <v>0</v>
      </c>
      <c r="T424" s="152"/>
      <c r="U424" s="272">
        <f t="shared" si="47"/>
        <v>0</v>
      </c>
      <c r="V424" s="272"/>
      <c r="W424" s="272">
        <f t="shared" si="48"/>
        <v>0</v>
      </c>
      <c r="X424" s="272"/>
      <c r="Y424" s="36"/>
      <c r="Z424" s="4"/>
      <c r="AA424" s="4"/>
      <c r="AB424" s="4"/>
    </row>
    <row r="425" spans="1:28" ht="30" customHeight="1" x14ac:dyDescent="0.25">
      <c r="A425" s="27">
        <v>422</v>
      </c>
      <c r="B425" s="8">
        <v>111</v>
      </c>
      <c r="C425" s="43">
        <v>630</v>
      </c>
      <c r="D425" s="89" t="s">
        <v>459</v>
      </c>
      <c r="E425" s="13">
        <v>0</v>
      </c>
      <c r="F425" s="13">
        <v>0</v>
      </c>
      <c r="G425" s="136">
        <v>250140</v>
      </c>
      <c r="H425" s="136">
        <v>0</v>
      </c>
      <c r="I425" s="136">
        <v>250140</v>
      </c>
      <c r="J425" s="136">
        <v>0</v>
      </c>
      <c r="K425" s="136">
        <v>250140</v>
      </c>
      <c r="L425" s="13"/>
      <c r="M425" s="136">
        <v>250140</v>
      </c>
      <c r="N425" s="136">
        <v>250140</v>
      </c>
      <c r="O425" s="274"/>
      <c r="P425" s="136">
        <v>250140</v>
      </c>
      <c r="Q425" s="274"/>
      <c r="R425" s="136">
        <v>250140</v>
      </c>
      <c r="S425" s="274">
        <v>0</v>
      </c>
      <c r="T425" s="274"/>
      <c r="U425" s="272">
        <f t="shared" si="47"/>
        <v>250140</v>
      </c>
      <c r="V425" s="272"/>
      <c r="W425" s="272">
        <f t="shared" si="48"/>
        <v>250140</v>
      </c>
      <c r="X425" s="272">
        <v>0</v>
      </c>
      <c r="Y425" s="36" t="s">
        <v>302</v>
      </c>
      <c r="Z425" s="4"/>
      <c r="AA425" s="4"/>
      <c r="AB425" s="4"/>
    </row>
    <row r="426" spans="1:28" ht="30" customHeight="1" x14ac:dyDescent="0.25">
      <c r="A426" s="27">
        <v>423</v>
      </c>
      <c r="B426" s="8">
        <v>41</v>
      </c>
      <c r="C426" s="43">
        <v>630</v>
      </c>
      <c r="D426" s="89" t="s">
        <v>459</v>
      </c>
      <c r="E426" s="13">
        <v>0</v>
      </c>
      <c r="F426" s="13">
        <v>0</v>
      </c>
      <c r="G426" s="136">
        <v>13200</v>
      </c>
      <c r="H426" s="136">
        <v>0</v>
      </c>
      <c r="I426" s="136">
        <v>13200</v>
      </c>
      <c r="J426" s="136">
        <v>0</v>
      </c>
      <c r="K426" s="136">
        <v>13200</v>
      </c>
      <c r="L426" s="13"/>
      <c r="M426" s="136">
        <v>13200</v>
      </c>
      <c r="N426" s="136">
        <v>13200</v>
      </c>
      <c r="O426" s="274"/>
      <c r="P426" s="136">
        <v>13200</v>
      </c>
      <c r="Q426" s="274"/>
      <c r="R426" s="136">
        <v>13200</v>
      </c>
      <c r="S426" s="274">
        <v>0</v>
      </c>
      <c r="T426" s="274"/>
      <c r="U426" s="272">
        <f t="shared" si="47"/>
        <v>13200</v>
      </c>
      <c r="V426" s="272"/>
      <c r="W426" s="272">
        <f t="shared" si="48"/>
        <v>13200</v>
      </c>
      <c r="X426" s="272"/>
      <c r="Y426" s="36" t="s">
        <v>302</v>
      </c>
      <c r="Z426" s="4"/>
      <c r="AA426" s="4"/>
      <c r="AB426" s="4"/>
    </row>
    <row r="427" spans="1:28" ht="30" customHeight="1" x14ac:dyDescent="0.25">
      <c r="A427" s="27">
        <v>424</v>
      </c>
      <c r="B427" s="124">
        <v>41</v>
      </c>
      <c r="C427" s="125">
        <v>640</v>
      </c>
      <c r="D427" s="137" t="s">
        <v>460</v>
      </c>
      <c r="E427" s="106"/>
      <c r="F427" s="106"/>
      <c r="G427" s="138"/>
      <c r="H427" s="138"/>
      <c r="I427" s="138"/>
      <c r="J427" s="139">
        <v>2340</v>
      </c>
      <c r="K427" s="139">
        <v>2340</v>
      </c>
      <c r="L427" s="106"/>
      <c r="M427" s="252">
        <f>K427</f>
        <v>2340</v>
      </c>
      <c r="N427" s="139">
        <v>2340</v>
      </c>
      <c r="O427" s="275"/>
      <c r="P427" s="252">
        <f>N427</f>
        <v>2340</v>
      </c>
      <c r="Q427" s="320"/>
      <c r="R427" s="252">
        <f>P427</f>
        <v>2340</v>
      </c>
      <c r="S427" s="320">
        <v>2340</v>
      </c>
      <c r="T427" s="320"/>
      <c r="U427" s="272">
        <f t="shared" si="47"/>
        <v>2340</v>
      </c>
      <c r="V427" s="272"/>
      <c r="W427" s="272">
        <f t="shared" si="48"/>
        <v>2340</v>
      </c>
      <c r="X427" s="272">
        <v>2340</v>
      </c>
      <c r="Y427" s="107"/>
      <c r="Z427" s="4"/>
      <c r="AA427" s="4"/>
      <c r="AB427" s="4"/>
    </row>
    <row r="428" spans="1:28" ht="27" customHeight="1" x14ac:dyDescent="0.25">
      <c r="A428" s="27">
        <v>425</v>
      </c>
      <c r="B428" s="87" t="s">
        <v>461</v>
      </c>
      <c r="C428" s="105" t="s">
        <v>430</v>
      </c>
      <c r="D428" s="89" t="s">
        <v>462</v>
      </c>
      <c r="E428" s="13">
        <v>0</v>
      </c>
      <c r="F428" s="13">
        <v>0</v>
      </c>
      <c r="G428" s="136">
        <v>674120</v>
      </c>
      <c r="H428" s="136">
        <v>23733.57</v>
      </c>
      <c r="I428" s="136">
        <v>674120</v>
      </c>
      <c r="J428" s="136">
        <v>368651.58</v>
      </c>
      <c r="K428" s="136">
        <v>540867</v>
      </c>
      <c r="L428" s="13"/>
      <c r="M428" s="136">
        <v>540867</v>
      </c>
      <c r="N428" s="136">
        <v>540867</v>
      </c>
      <c r="O428" s="274"/>
      <c r="P428" s="136">
        <v>540867</v>
      </c>
      <c r="Q428" s="274"/>
      <c r="R428" s="136">
        <v>540867</v>
      </c>
      <c r="S428" s="274">
        <v>368651.58</v>
      </c>
      <c r="T428" s="274"/>
      <c r="U428" s="272">
        <f t="shared" si="47"/>
        <v>540867</v>
      </c>
      <c r="V428" s="272"/>
      <c r="W428" s="272">
        <f t="shared" si="48"/>
        <v>540867</v>
      </c>
      <c r="X428" s="272">
        <v>368651.58</v>
      </c>
      <c r="Y428" s="36" t="s">
        <v>410</v>
      </c>
      <c r="Z428" s="4"/>
      <c r="AA428" s="4"/>
      <c r="AB428" s="4"/>
    </row>
    <row r="429" spans="1:28" ht="30" customHeight="1" x14ac:dyDescent="0.25">
      <c r="A429" s="27">
        <v>426</v>
      </c>
      <c r="B429" s="108">
        <v>41</v>
      </c>
      <c r="C429" s="105" t="s">
        <v>430</v>
      </c>
      <c r="D429" s="140" t="s">
        <v>463</v>
      </c>
      <c r="E429" s="136">
        <v>0</v>
      </c>
      <c r="F429" s="136">
        <v>0</v>
      </c>
      <c r="G429" s="136">
        <v>235000</v>
      </c>
      <c r="H429" s="136">
        <v>1516.64</v>
      </c>
      <c r="I429" s="136">
        <v>235000</v>
      </c>
      <c r="J429" s="136">
        <v>21261.14</v>
      </c>
      <c r="K429" s="136">
        <v>63633</v>
      </c>
      <c r="L429" s="13"/>
      <c r="M429" s="136">
        <v>63633</v>
      </c>
      <c r="N429" s="136">
        <v>63633</v>
      </c>
      <c r="O429" s="274"/>
      <c r="P429" s="136">
        <v>63633</v>
      </c>
      <c r="Q429" s="274"/>
      <c r="R429" s="136">
        <v>63633</v>
      </c>
      <c r="S429" s="702">
        <v>235686.57</v>
      </c>
      <c r="T429" s="394"/>
      <c r="U429" s="272">
        <f t="shared" si="47"/>
        <v>63633</v>
      </c>
      <c r="V429" s="272"/>
      <c r="W429" s="272">
        <f t="shared" si="48"/>
        <v>63633</v>
      </c>
      <c r="X429" s="534">
        <v>329028.7</v>
      </c>
      <c r="Y429" s="36" t="s">
        <v>410</v>
      </c>
      <c r="Z429" s="4"/>
      <c r="AA429" s="4"/>
      <c r="AB429" s="4"/>
    </row>
    <row r="430" spans="1:28" ht="30" customHeight="1" x14ac:dyDescent="0.25">
      <c r="A430" s="27">
        <v>427</v>
      </c>
      <c r="B430" s="108">
        <v>41</v>
      </c>
      <c r="C430" s="105" t="s">
        <v>430</v>
      </c>
      <c r="D430" s="140" t="s">
        <v>464</v>
      </c>
      <c r="E430" s="136">
        <v>0</v>
      </c>
      <c r="F430" s="136">
        <v>0</v>
      </c>
      <c r="G430" s="136">
        <v>0</v>
      </c>
      <c r="H430" s="136">
        <v>0</v>
      </c>
      <c r="I430" s="136">
        <v>0</v>
      </c>
      <c r="J430" s="141">
        <v>0</v>
      </c>
      <c r="K430" s="141">
        <v>135000</v>
      </c>
      <c r="L430" s="13"/>
      <c r="M430" s="136">
        <f>K430</f>
        <v>135000</v>
      </c>
      <c r="N430" s="141">
        <v>135000</v>
      </c>
      <c r="O430" s="276"/>
      <c r="P430" s="136">
        <f>N430</f>
        <v>135000</v>
      </c>
      <c r="Q430" s="274"/>
      <c r="R430" s="136">
        <f>P430</f>
        <v>135000</v>
      </c>
      <c r="S430" s="703"/>
      <c r="T430" s="395"/>
      <c r="U430" s="272">
        <f t="shared" si="47"/>
        <v>135000</v>
      </c>
      <c r="V430" s="272"/>
      <c r="W430" s="272">
        <f t="shared" si="48"/>
        <v>135000</v>
      </c>
      <c r="X430" s="535"/>
      <c r="Y430" s="36" t="s">
        <v>410</v>
      </c>
      <c r="Z430" s="4"/>
      <c r="AA430" s="4"/>
      <c r="AB430" s="4"/>
    </row>
    <row r="431" spans="1:28" ht="30" customHeight="1" x14ac:dyDescent="0.25">
      <c r="A431" s="27">
        <v>428</v>
      </c>
      <c r="B431" s="645" t="s">
        <v>75</v>
      </c>
      <c r="C431" s="105" t="s">
        <v>430</v>
      </c>
      <c r="D431" s="140" t="s">
        <v>465</v>
      </c>
      <c r="E431" s="136">
        <v>0</v>
      </c>
      <c r="F431" s="136">
        <v>0</v>
      </c>
      <c r="G431" s="136">
        <v>0</v>
      </c>
      <c r="H431" s="136">
        <v>0</v>
      </c>
      <c r="I431" s="136">
        <v>0</v>
      </c>
      <c r="J431" s="136">
        <v>0</v>
      </c>
      <c r="K431" s="136">
        <v>11866</v>
      </c>
      <c r="L431" s="13"/>
      <c r="M431" s="136">
        <v>11866</v>
      </c>
      <c r="N431" s="136">
        <v>11866</v>
      </c>
      <c r="O431" s="274"/>
      <c r="P431" s="136">
        <v>11866</v>
      </c>
      <c r="Q431" s="274"/>
      <c r="R431" s="136">
        <v>11866</v>
      </c>
      <c r="S431" s="274">
        <v>0</v>
      </c>
      <c r="T431" s="274"/>
      <c r="U431" s="272">
        <f t="shared" si="47"/>
        <v>11866</v>
      </c>
      <c r="V431" s="272"/>
      <c r="W431" s="272">
        <f t="shared" si="48"/>
        <v>11866</v>
      </c>
      <c r="X431" s="272"/>
      <c r="Y431" s="36" t="s">
        <v>410</v>
      </c>
      <c r="Z431" s="4"/>
      <c r="AA431" s="4"/>
      <c r="AB431" s="4"/>
    </row>
    <row r="432" spans="1:28" ht="30" customHeight="1" x14ac:dyDescent="0.25">
      <c r="A432" s="27">
        <v>429</v>
      </c>
      <c r="B432" s="646"/>
      <c r="C432" s="105" t="s">
        <v>430</v>
      </c>
      <c r="D432" s="52" t="s">
        <v>466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1396</v>
      </c>
      <c r="L432" s="13"/>
      <c r="M432" s="12">
        <v>1396</v>
      </c>
      <c r="N432" s="12">
        <v>1396</v>
      </c>
      <c r="O432" s="152"/>
      <c r="P432" s="12">
        <v>1396</v>
      </c>
      <c r="Q432" s="152"/>
      <c r="R432" s="12">
        <v>1396</v>
      </c>
      <c r="S432" s="152">
        <v>0</v>
      </c>
      <c r="T432" s="152"/>
      <c r="U432" s="272">
        <f t="shared" si="47"/>
        <v>1396</v>
      </c>
      <c r="V432" s="272"/>
      <c r="W432" s="272">
        <f t="shared" si="48"/>
        <v>1396</v>
      </c>
      <c r="X432" s="272"/>
      <c r="Y432" s="36" t="s">
        <v>410</v>
      </c>
      <c r="Z432" s="4"/>
      <c r="AA432" s="4"/>
      <c r="AB432" s="4"/>
    </row>
    <row r="433" spans="1:28" ht="30" customHeight="1" x14ac:dyDescent="0.25">
      <c r="A433" s="27">
        <v>430</v>
      </c>
      <c r="B433" s="108">
        <v>41</v>
      </c>
      <c r="C433" s="105" t="s">
        <v>430</v>
      </c>
      <c r="D433" s="52" t="s">
        <v>467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698</v>
      </c>
      <c r="L433" s="13"/>
      <c r="M433" s="12">
        <v>698</v>
      </c>
      <c r="N433" s="12">
        <v>698</v>
      </c>
      <c r="O433" s="152"/>
      <c r="P433" s="12">
        <v>698</v>
      </c>
      <c r="Q433" s="152"/>
      <c r="R433" s="12">
        <v>698</v>
      </c>
      <c r="S433" s="152">
        <v>200</v>
      </c>
      <c r="T433" s="152"/>
      <c r="U433" s="272">
        <f t="shared" si="47"/>
        <v>698</v>
      </c>
      <c r="V433" s="272"/>
      <c r="W433" s="272">
        <f t="shared" si="48"/>
        <v>698</v>
      </c>
      <c r="X433" s="272"/>
      <c r="Y433" s="36" t="s">
        <v>410</v>
      </c>
      <c r="Z433" s="4"/>
      <c r="AA433" s="4"/>
      <c r="AB433" s="4"/>
    </row>
    <row r="434" spans="1:28" ht="30" customHeight="1" x14ac:dyDescent="0.25">
      <c r="A434" s="27">
        <v>431</v>
      </c>
      <c r="B434" s="108">
        <v>41</v>
      </c>
      <c r="C434" s="105" t="s">
        <v>430</v>
      </c>
      <c r="D434" s="52" t="s">
        <v>468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9587</v>
      </c>
      <c r="L434" s="13"/>
      <c r="M434" s="12">
        <v>9587</v>
      </c>
      <c r="N434" s="12">
        <v>9587</v>
      </c>
      <c r="O434" s="152"/>
      <c r="P434" s="12">
        <v>9587</v>
      </c>
      <c r="Q434" s="152"/>
      <c r="R434" s="12">
        <v>9587</v>
      </c>
      <c r="S434" s="152">
        <v>0</v>
      </c>
      <c r="T434" s="152"/>
      <c r="U434" s="272">
        <f t="shared" si="47"/>
        <v>9587</v>
      </c>
      <c r="V434" s="272"/>
      <c r="W434" s="272">
        <f t="shared" si="48"/>
        <v>9587</v>
      </c>
      <c r="X434" s="272"/>
      <c r="Y434" s="36" t="s">
        <v>469</v>
      </c>
      <c r="Z434" s="4"/>
      <c r="AA434" s="4"/>
      <c r="AB434" s="4"/>
    </row>
    <row r="435" spans="1:28" ht="30" customHeight="1" x14ac:dyDescent="0.25">
      <c r="A435" s="27">
        <v>432</v>
      </c>
      <c r="B435" s="108">
        <v>41</v>
      </c>
      <c r="C435" s="105" t="s">
        <v>430</v>
      </c>
      <c r="D435" s="52" t="s">
        <v>470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30018</v>
      </c>
      <c r="L435" s="13"/>
      <c r="M435" s="12">
        <f>K435</f>
        <v>30018</v>
      </c>
      <c r="N435" s="12">
        <v>30018</v>
      </c>
      <c r="O435" s="152"/>
      <c r="P435" s="12">
        <f>N435</f>
        <v>30018</v>
      </c>
      <c r="Q435" s="152"/>
      <c r="R435" s="12">
        <f>P435</f>
        <v>30018</v>
      </c>
      <c r="S435" s="152">
        <v>0</v>
      </c>
      <c r="T435" s="152"/>
      <c r="U435" s="272">
        <f t="shared" si="47"/>
        <v>30018</v>
      </c>
      <c r="V435" s="272"/>
      <c r="W435" s="272">
        <f t="shared" si="48"/>
        <v>30018</v>
      </c>
      <c r="X435" s="272"/>
      <c r="Y435" s="36" t="s">
        <v>469</v>
      </c>
      <c r="Z435" s="4"/>
      <c r="AA435" s="4"/>
      <c r="AB435" s="4"/>
    </row>
    <row r="436" spans="1:28" ht="74.25" customHeight="1" x14ac:dyDescent="0.25">
      <c r="A436" s="27">
        <v>433</v>
      </c>
      <c r="B436" s="8" t="s">
        <v>471</v>
      </c>
      <c r="C436" s="103" t="s">
        <v>472</v>
      </c>
      <c r="D436" s="52" t="s">
        <v>473</v>
      </c>
      <c r="E436" s="12">
        <v>305757.2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3"/>
      <c r="M436" s="12">
        <v>0</v>
      </c>
      <c r="N436" s="12">
        <v>0</v>
      </c>
      <c r="O436" s="152"/>
      <c r="P436" s="12">
        <v>0</v>
      </c>
      <c r="Q436" s="152"/>
      <c r="R436" s="12">
        <v>0</v>
      </c>
      <c r="S436" s="152">
        <v>0</v>
      </c>
      <c r="T436" s="152"/>
      <c r="U436" s="272">
        <f t="shared" si="47"/>
        <v>0</v>
      </c>
      <c r="V436" s="272"/>
      <c r="W436" s="272">
        <f t="shared" si="48"/>
        <v>0</v>
      </c>
      <c r="X436" s="272"/>
      <c r="Y436" s="36"/>
      <c r="Z436" s="4"/>
      <c r="AA436" s="4"/>
      <c r="AB436" s="4"/>
    </row>
    <row r="437" spans="1:28" ht="25.5" customHeight="1" x14ac:dyDescent="0.25">
      <c r="A437" s="27">
        <v>434</v>
      </c>
      <c r="B437" s="8">
        <v>111</v>
      </c>
      <c r="C437" s="103" t="s">
        <v>472</v>
      </c>
      <c r="D437" s="52" t="s">
        <v>474</v>
      </c>
      <c r="E437" s="549">
        <v>34716.93</v>
      </c>
      <c r="F437" s="10">
        <v>0</v>
      </c>
      <c r="G437" s="10">
        <v>13441</v>
      </c>
      <c r="H437" s="10">
        <v>0</v>
      </c>
      <c r="I437" s="10">
        <v>13441</v>
      </c>
      <c r="J437" s="10">
        <v>0</v>
      </c>
      <c r="K437" s="10">
        <v>0</v>
      </c>
      <c r="L437" s="13"/>
      <c r="M437" s="10">
        <v>0</v>
      </c>
      <c r="N437" s="10">
        <v>0</v>
      </c>
      <c r="O437" s="165"/>
      <c r="P437" s="10">
        <v>0</v>
      </c>
      <c r="Q437" s="165"/>
      <c r="R437" s="10">
        <v>0</v>
      </c>
      <c r="S437" s="165">
        <v>0</v>
      </c>
      <c r="T437" s="165"/>
      <c r="U437" s="272">
        <f t="shared" si="47"/>
        <v>0</v>
      </c>
      <c r="V437" s="272"/>
      <c r="W437" s="272">
        <f t="shared" si="48"/>
        <v>0</v>
      </c>
      <c r="X437" s="272"/>
      <c r="Y437" s="36"/>
      <c r="Z437" s="4"/>
      <c r="AA437" s="4"/>
      <c r="AB437" s="4"/>
    </row>
    <row r="438" spans="1:28" ht="30" customHeight="1" x14ac:dyDescent="0.25">
      <c r="A438" s="27">
        <v>435</v>
      </c>
      <c r="B438" s="8">
        <v>41</v>
      </c>
      <c r="C438" s="103" t="s">
        <v>472</v>
      </c>
      <c r="D438" s="52" t="s">
        <v>474</v>
      </c>
      <c r="E438" s="550"/>
      <c r="F438" s="10">
        <v>0</v>
      </c>
      <c r="G438" s="10">
        <v>21276</v>
      </c>
      <c r="H438" s="10">
        <v>0</v>
      </c>
      <c r="I438" s="10">
        <v>21276</v>
      </c>
      <c r="J438" s="10">
        <v>0</v>
      </c>
      <c r="K438" s="10">
        <v>0</v>
      </c>
      <c r="L438" s="13"/>
      <c r="M438" s="10">
        <v>0</v>
      </c>
      <c r="N438" s="10">
        <v>0</v>
      </c>
      <c r="O438" s="165"/>
      <c r="P438" s="10">
        <v>0</v>
      </c>
      <c r="Q438" s="165"/>
      <c r="R438" s="10">
        <v>0</v>
      </c>
      <c r="S438" s="165">
        <v>0</v>
      </c>
      <c r="T438" s="165"/>
      <c r="U438" s="272">
        <f t="shared" si="47"/>
        <v>0</v>
      </c>
      <c r="V438" s="272"/>
      <c r="W438" s="272">
        <f t="shared" si="48"/>
        <v>0</v>
      </c>
      <c r="X438" s="272"/>
      <c r="Y438" s="36"/>
      <c r="Z438" s="4"/>
      <c r="AA438" s="4"/>
      <c r="AB438" s="4"/>
    </row>
    <row r="439" spans="1:28" ht="15.75" customHeight="1" x14ac:dyDescent="0.25">
      <c r="A439" s="27">
        <v>436</v>
      </c>
      <c r="B439" s="90">
        <v>41</v>
      </c>
      <c r="C439" s="103" t="s">
        <v>472</v>
      </c>
      <c r="D439" s="52" t="s">
        <v>379</v>
      </c>
      <c r="E439" s="10">
        <v>0</v>
      </c>
      <c r="F439" s="10">
        <v>0</v>
      </c>
      <c r="G439" s="10">
        <v>0</v>
      </c>
      <c r="H439" s="10">
        <v>1578.5</v>
      </c>
      <c r="I439" s="10">
        <v>0</v>
      </c>
      <c r="J439" s="10">
        <v>0</v>
      </c>
      <c r="K439" s="10">
        <v>0</v>
      </c>
      <c r="L439" s="13"/>
      <c r="M439" s="10">
        <v>0</v>
      </c>
      <c r="N439" s="10">
        <v>0</v>
      </c>
      <c r="O439" s="10"/>
      <c r="P439" s="10">
        <v>0</v>
      </c>
      <c r="Q439" s="10"/>
      <c r="R439" s="10">
        <v>0</v>
      </c>
      <c r="S439" s="10">
        <v>0</v>
      </c>
      <c r="T439" s="10"/>
      <c r="U439" s="272">
        <f t="shared" si="47"/>
        <v>0</v>
      </c>
      <c r="V439" s="272"/>
      <c r="W439" s="272">
        <f t="shared" si="48"/>
        <v>0</v>
      </c>
      <c r="X439" s="272"/>
      <c r="Y439" s="109"/>
      <c r="Z439" s="4"/>
      <c r="AA439" s="4"/>
      <c r="AB439" s="4"/>
    </row>
    <row r="440" spans="1:28" ht="15" customHeight="1" x14ac:dyDescent="0.25">
      <c r="A440" s="27">
        <v>437</v>
      </c>
      <c r="B440" s="647"/>
      <c r="C440" s="648"/>
      <c r="D440" s="648"/>
      <c r="E440" s="648"/>
      <c r="F440" s="648"/>
      <c r="G440" s="648"/>
      <c r="H440" s="648"/>
      <c r="I440" s="648"/>
      <c r="J440" s="648"/>
      <c r="K440" s="648"/>
      <c r="L440" s="648"/>
      <c r="M440" s="648"/>
      <c r="N440" s="648"/>
      <c r="O440" s="648"/>
      <c r="P440" s="648"/>
      <c r="Q440" s="648"/>
      <c r="R440" s="648"/>
      <c r="S440" s="648"/>
      <c r="T440" s="648"/>
      <c r="U440" s="648"/>
      <c r="V440" s="648"/>
      <c r="W440" s="648"/>
      <c r="X440" s="648"/>
      <c r="Y440" s="649"/>
      <c r="Z440" s="4"/>
      <c r="AA440" s="4"/>
      <c r="AB440" s="4"/>
    </row>
    <row r="441" spans="1:28" ht="21" customHeight="1" x14ac:dyDescent="0.25">
      <c r="A441" s="27">
        <v>438</v>
      </c>
      <c r="B441" s="619">
        <v>717002</v>
      </c>
      <c r="C441" s="621"/>
      <c r="D441" s="97" t="s">
        <v>475</v>
      </c>
      <c r="E441" s="14">
        <f>SUM(E443:E450)</f>
        <v>125137.73000000001</v>
      </c>
      <c r="F441" s="14">
        <f>SUM(F443:F450)</f>
        <v>199228.23</v>
      </c>
      <c r="G441" s="14">
        <v>0</v>
      </c>
      <c r="H441" s="14">
        <v>0</v>
      </c>
      <c r="I441" s="14">
        <v>0</v>
      </c>
      <c r="J441" s="14">
        <v>0</v>
      </c>
      <c r="K441" s="14">
        <f>SUM(K443:K452)</f>
        <v>463917</v>
      </c>
      <c r="L441" s="47">
        <v>0</v>
      </c>
      <c r="M441" s="47">
        <f>SUM(M442:M454)</f>
        <v>463917</v>
      </c>
      <c r="N441" s="47" t="e">
        <f>I441+#REF!</f>
        <v>#REF!</v>
      </c>
      <c r="O441" s="47">
        <v>0</v>
      </c>
      <c r="P441" s="47">
        <f>SUM(P442:P454)</f>
        <v>463917</v>
      </c>
      <c r="Q441" s="47">
        <f>SUM(Q442:Q454)</f>
        <v>126000</v>
      </c>
      <c r="R441" s="47">
        <f>SUM(R442:R454)</f>
        <v>589917</v>
      </c>
      <c r="S441" s="47">
        <v>0</v>
      </c>
      <c r="T441" s="47"/>
      <c r="U441" s="47">
        <f>SUM(U443:U454)</f>
        <v>589917</v>
      </c>
      <c r="V441" s="47">
        <f>SUM(V442:V454)</f>
        <v>-50108</v>
      </c>
      <c r="W441" s="47">
        <f>SUM(U441:V441)</f>
        <v>539809</v>
      </c>
      <c r="X441" s="47">
        <v>0</v>
      </c>
      <c r="Y441" s="15"/>
      <c r="Z441" s="4"/>
      <c r="AA441" s="4"/>
      <c r="AB441" s="4"/>
    </row>
    <row r="442" spans="1:28" ht="15" customHeight="1" x14ac:dyDescent="0.25">
      <c r="A442" s="27">
        <v>439</v>
      </c>
      <c r="B442" s="626"/>
      <c r="C442" s="627"/>
      <c r="D442" s="52"/>
      <c r="E442" s="50"/>
      <c r="F442" s="50"/>
      <c r="G442" s="50"/>
      <c r="H442" s="50"/>
      <c r="I442" s="50"/>
      <c r="J442" s="50"/>
      <c r="K442" s="50"/>
      <c r="L442" s="246"/>
      <c r="M442" s="50"/>
      <c r="N442" s="86"/>
      <c r="O442" s="246"/>
      <c r="P442" s="50"/>
      <c r="Q442" s="246"/>
      <c r="R442" s="50"/>
      <c r="S442" s="246"/>
      <c r="T442" s="246"/>
      <c r="U442" s="246"/>
      <c r="V442" s="246"/>
      <c r="W442" s="246"/>
      <c r="X442" s="246"/>
      <c r="Y442" s="36"/>
      <c r="Z442" s="4"/>
      <c r="AA442" s="4"/>
      <c r="AB442" s="4"/>
    </row>
    <row r="443" spans="1:28" ht="15" customHeight="1" x14ac:dyDescent="0.25">
      <c r="A443" s="27">
        <v>440</v>
      </c>
      <c r="B443" s="16">
        <v>111</v>
      </c>
      <c r="C443" s="103" t="s">
        <v>430</v>
      </c>
      <c r="D443" s="52" t="s">
        <v>476</v>
      </c>
      <c r="E443" s="10">
        <v>58350.94</v>
      </c>
      <c r="F443" s="10">
        <v>106917.14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/>
      <c r="M443" s="10">
        <v>0</v>
      </c>
      <c r="N443" s="10">
        <v>0</v>
      </c>
      <c r="O443" s="165"/>
      <c r="P443" s="10">
        <v>0</v>
      </c>
      <c r="Q443" s="165"/>
      <c r="R443" s="10">
        <v>0</v>
      </c>
      <c r="S443" s="165">
        <v>0</v>
      </c>
      <c r="T443" s="165"/>
      <c r="U443" s="165">
        <v>0</v>
      </c>
      <c r="V443" s="165"/>
      <c r="W443" s="165">
        <f>U443</f>
        <v>0</v>
      </c>
      <c r="X443" s="165"/>
      <c r="Y443" s="36"/>
      <c r="Z443" s="4"/>
      <c r="AA443" s="4"/>
      <c r="AB443" s="4"/>
    </row>
    <row r="444" spans="1:28" ht="42.75" customHeight="1" x14ac:dyDescent="0.25">
      <c r="A444" s="27">
        <v>441</v>
      </c>
      <c r="B444" s="16">
        <v>41</v>
      </c>
      <c r="C444" s="105" t="s">
        <v>430</v>
      </c>
      <c r="D444" s="89" t="s">
        <v>477</v>
      </c>
      <c r="E444" s="72">
        <v>26936.35</v>
      </c>
      <c r="F444" s="72">
        <v>28492.93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/>
      <c r="M444" s="72">
        <v>0</v>
      </c>
      <c r="N444" s="72">
        <v>0</v>
      </c>
      <c r="O444" s="39"/>
      <c r="P444" s="72">
        <v>0</v>
      </c>
      <c r="Q444" s="39"/>
      <c r="R444" s="72">
        <v>0</v>
      </c>
      <c r="S444" s="39">
        <v>0</v>
      </c>
      <c r="T444" s="39"/>
      <c r="U444" s="39">
        <v>0</v>
      </c>
      <c r="V444" s="39"/>
      <c r="W444" s="165">
        <f t="shared" ref="W444:W454" si="49">U444</f>
        <v>0</v>
      </c>
      <c r="X444" s="165"/>
      <c r="Y444" s="36"/>
      <c r="Z444" s="4"/>
      <c r="AA444" s="4"/>
      <c r="AB444" s="4"/>
    </row>
    <row r="445" spans="1:28" ht="15" customHeight="1" x14ac:dyDescent="0.25">
      <c r="A445" s="27">
        <v>442</v>
      </c>
      <c r="B445" s="8">
        <v>41</v>
      </c>
      <c r="C445" s="105" t="s">
        <v>478</v>
      </c>
      <c r="D445" s="89" t="s">
        <v>479</v>
      </c>
      <c r="E445" s="72">
        <v>0</v>
      </c>
      <c r="F445" s="72">
        <v>25746.14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/>
      <c r="M445" s="72">
        <v>0</v>
      </c>
      <c r="N445" s="72">
        <v>0</v>
      </c>
      <c r="O445" s="39"/>
      <c r="P445" s="72">
        <v>0</v>
      </c>
      <c r="Q445" s="39"/>
      <c r="R445" s="72">
        <v>0</v>
      </c>
      <c r="S445" s="39">
        <v>0</v>
      </c>
      <c r="T445" s="39"/>
      <c r="U445" s="39">
        <v>0</v>
      </c>
      <c r="V445" s="39"/>
      <c r="W445" s="165">
        <f t="shared" si="49"/>
        <v>0</v>
      </c>
      <c r="X445" s="165"/>
      <c r="Y445" s="36"/>
      <c r="Z445" s="4"/>
      <c r="AA445" s="4"/>
      <c r="AB445" s="4"/>
    </row>
    <row r="446" spans="1:28" ht="15" customHeight="1" x14ac:dyDescent="0.25">
      <c r="A446" s="27">
        <v>443</v>
      </c>
      <c r="B446" s="8">
        <v>111</v>
      </c>
      <c r="C446" s="105" t="s">
        <v>480</v>
      </c>
      <c r="D446" s="89" t="s">
        <v>481</v>
      </c>
      <c r="E446" s="72">
        <v>20456.830000000002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/>
      <c r="M446" s="72">
        <v>0</v>
      </c>
      <c r="N446" s="72">
        <v>0</v>
      </c>
      <c r="O446" s="39"/>
      <c r="P446" s="72">
        <v>0</v>
      </c>
      <c r="Q446" s="39"/>
      <c r="R446" s="72">
        <v>0</v>
      </c>
      <c r="S446" s="39">
        <v>0</v>
      </c>
      <c r="T446" s="39"/>
      <c r="U446" s="39">
        <v>0</v>
      </c>
      <c r="V446" s="39"/>
      <c r="W446" s="165">
        <f t="shared" si="49"/>
        <v>0</v>
      </c>
      <c r="X446" s="165"/>
      <c r="Y446" s="36"/>
      <c r="Z446" s="4"/>
      <c r="AA446" s="4"/>
      <c r="AB446" s="4"/>
    </row>
    <row r="447" spans="1:28" ht="71.25" customHeight="1" x14ac:dyDescent="0.25">
      <c r="A447" s="27">
        <v>444</v>
      </c>
      <c r="B447" s="8">
        <v>41</v>
      </c>
      <c r="C447" s="105" t="s">
        <v>442</v>
      </c>
      <c r="D447" s="89" t="s">
        <v>482</v>
      </c>
      <c r="E447" s="72">
        <v>0</v>
      </c>
      <c r="F447" s="72">
        <v>0</v>
      </c>
      <c r="G447" s="72">
        <v>0</v>
      </c>
      <c r="H447" s="72"/>
      <c r="I447" s="72">
        <v>0</v>
      </c>
      <c r="J447" s="72">
        <v>0</v>
      </c>
      <c r="K447" s="72">
        <v>163917</v>
      </c>
      <c r="L447" s="72"/>
      <c r="M447" s="72">
        <v>163917</v>
      </c>
      <c r="N447" s="72">
        <v>163917</v>
      </c>
      <c r="O447" s="39"/>
      <c r="P447" s="72">
        <v>163917</v>
      </c>
      <c r="Q447" s="39"/>
      <c r="R447" s="72">
        <v>163917</v>
      </c>
      <c r="S447" s="39">
        <v>0</v>
      </c>
      <c r="T447" s="39"/>
      <c r="U447" s="39">
        <f>R447</f>
        <v>163917</v>
      </c>
      <c r="V447" s="39"/>
      <c r="W447" s="165">
        <f t="shared" si="49"/>
        <v>163917</v>
      </c>
      <c r="X447" s="165"/>
      <c r="Y447" s="36" t="s">
        <v>483</v>
      </c>
      <c r="Z447" s="4"/>
      <c r="AA447" s="4"/>
      <c r="AB447" s="4"/>
    </row>
    <row r="448" spans="1:28" ht="44.25" customHeight="1" x14ac:dyDescent="0.25">
      <c r="A448" s="27">
        <v>445</v>
      </c>
      <c r="B448" s="8">
        <v>41</v>
      </c>
      <c r="C448" s="105" t="s">
        <v>480</v>
      </c>
      <c r="D448" s="44" t="s">
        <v>484</v>
      </c>
      <c r="E448" s="72">
        <v>19393.61</v>
      </c>
      <c r="F448" s="72">
        <v>30728.02</v>
      </c>
      <c r="G448" s="72">
        <v>0</v>
      </c>
      <c r="H448" s="72">
        <v>0</v>
      </c>
      <c r="I448" s="72">
        <v>0</v>
      </c>
      <c r="J448" s="72">
        <v>0</v>
      </c>
      <c r="K448" s="72">
        <v>0</v>
      </c>
      <c r="L448" s="72"/>
      <c r="M448" s="72">
        <v>0</v>
      </c>
      <c r="N448" s="72">
        <v>0</v>
      </c>
      <c r="O448" s="39"/>
      <c r="P448" s="72">
        <v>0</v>
      </c>
      <c r="Q448" s="39"/>
      <c r="R448" s="72">
        <v>0</v>
      </c>
      <c r="S448" s="39">
        <v>0</v>
      </c>
      <c r="T448" s="39"/>
      <c r="U448" s="39">
        <v>0</v>
      </c>
      <c r="V448" s="39"/>
      <c r="W448" s="165">
        <f t="shared" si="49"/>
        <v>0</v>
      </c>
      <c r="X448" s="165"/>
      <c r="Y448" s="36"/>
      <c r="Z448" s="4"/>
      <c r="AA448" s="4"/>
      <c r="AB448" s="4"/>
    </row>
    <row r="449" spans="1:28" ht="15" customHeight="1" x14ac:dyDescent="0.25">
      <c r="A449" s="27">
        <v>446</v>
      </c>
      <c r="B449" s="8">
        <v>41</v>
      </c>
      <c r="C449" s="110"/>
      <c r="D449" s="111" t="s">
        <v>485</v>
      </c>
      <c r="E449" s="72">
        <v>0</v>
      </c>
      <c r="F449" s="72">
        <v>5151.72</v>
      </c>
      <c r="G449" s="72">
        <v>0</v>
      </c>
      <c r="H449" s="72">
        <v>0</v>
      </c>
      <c r="I449" s="72">
        <v>0</v>
      </c>
      <c r="J449" s="72">
        <v>0</v>
      </c>
      <c r="K449" s="72">
        <v>0</v>
      </c>
      <c r="L449" s="72"/>
      <c r="M449" s="72">
        <v>0</v>
      </c>
      <c r="N449" s="72">
        <v>0</v>
      </c>
      <c r="O449" s="39"/>
      <c r="P449" s="72">
        <v>0</v>
      </c>
      <c r="Q449" s="39"/>
      <c r="R449" s="72">
        <v>0</v>
      </c>
      <c r="S449" s="39">
        <v>0</v>
      </c>
      <c r="T449" s="39"/>
      <c r="U449" s="39">
        <v>0</v>
      </c>
      <c r="V449" s="39"/>
      <c r="W449" s="165">
        <f t="shared" si="49"/>
        <v>0</v>
      </c>
      <c r="X449" s="165"/>
      <c r="Y449" s="36"/>
      <c r="Z449" s="4"/>
      <c r="AA449" s="4"/>
      <c r="AB449" s="4"/>
    </row>
    <row r="450" spans="1:28" ht="15" customHeight="1" x14ac:dyDescent="0.25">
      <c r="A450" s="27">
        <v>447</v>
      </c>
      <c r="B450" s="8">
        <v>41</v>
      </c>
      <c r="C450" s="110"/>
      <c r="D450" s="111" t="s">
        <v>486</v>
      </c>
      <c r="E450" s="72">
        <v>0</v>
      </c>
      <c r="F450" s="72">
        <v>2192.2800000000002</v>
      </c>
      <c r="G450" s="72">
        <v>0</v>
      </c>
      <c r="H450" s="72">
        <v>0</v>
      </c>
      <c r="I450" s="72">
        <v>0</v>
      </c>
      <c r="J450" s="72">
        <v>0</v>
      </c>
      <c r="K450" s="72">
        <v>0</v>
      </c>
      <c r="L450" s="72"/>
      <c r="M450" s="72">
        <v>0</v>
      </c>
      <c r="N450" s="72">
        <v>0</v>
      </c>
      <c r="O450" s="39"/>
      <c r="P450" s="72">
        <v>0</v>
      </c>
      <c r="Q450" s="39"/>
      <c r="R450" s="72">
        <v>0</v>
      </c>
      <c r="S450" s="39">
        <v>0</v>
      </c>
      <c r="T450" s="39"/>
      <c r="U450" s="39">
        <v>0</v>
      </c>
      <c r="V450" s="39"/>
      <c r="W450" s="165">
        <f t="shared" si="49"/>
        <v>0</v>
      </c>
      <c r="X450" s="165"/>
      <c r="Y450" s="36"/>
      <c r="Z450" s="4"/>
      <c r="AA450" s="4"/>
      <c r="AB450" s="4"/>
    </row>
    <row r="451" spans="1:28" ht="30.75" customHeight="1" x14ac:dyDescent="0.25">
      <c r="A451" s="27">
        <v>448</v>
      </c>
      <c r="B451" s="8">
        <v>41</v>
      </c>
      <c r="C451" s="110">
        <v>451</v>
      </c>
      <c r="D451" s="44" t="s">
        <v>487</v>
      </c>
      <c r="E451" s="72">
        <v>0</v>
      </c>
      <c r="F451" s="72">
        <v>0</v>
      </c>
      <c r="G451" s="72">
        <v>0</v>
      </c>
      <c r="H451" s="72">
        <v>0</v>
      </c>
      <c r="I451" s="72">
        <v>0</v>
      </c>
      <c r="J451" s="72">
        <v>0</v>
      </c>
      <c r="K451" s="72">
        <v>50000</v>
      </c>
      <c r="L451" s="72"/>
      <c r="M451" s="72">
        <v>50000</v>
      </c>
      <c r="N451" s="72">
        <v>50000</v>
      </c>
      <c r="O451" s="39"/>
      <c r="P451" s="72">
        <v>50000</v>
      </c>
      <c r="Q451" s="39"/>
      <c r="R451" s="72">
        <v>50000</v>
      </c>
      <c r="S451" s="39">
        <v>0</v>
      </c>
      <c r="T451" s="39"/>
      <c r="U451" s="39">
        <f>R451</f>
        <v>50000</v>
      </c>
      <c r="V451" s="39"/>
      <c r="W451" s="165">
        <f t="shared" si="49"/>
        <v>50000</v>
      </c>
      <c r="X451" s="460"/>
      <c r="Y451" s="36" t="s">
        <v>483</v>
      </c>
      <c r="Z451" s="4"/>
      <c r="AA451" s="4"/>
      <c r="AB451" s="4"/>
    </row>
    <row r="452" spans="1:28" ht="28.5" customHeight="1" x14ac:dyDescent="0.25">
      <c r="A452" s="27">
        <v>449</v>
      </c>
      <c r="B452" s="179">
        <v>41</v>
      </c>
      <c r="C452" s="187">
        <v>451</v>
      </c>
      <c r="D452" s="188" t="s">
        <v>488</v>
      </c>
      <c r="E452" s="409">
        <v>0</v>
      </c>
      <c r="F452" s="409">
        <v>0</v>
      </c>
      <c r="G452" s="409">
        <v>0</v>
      </c>
      <c r="H452" s="409">
        <v>0</v>
      </c>
      <c r="I452" s="409">
        <v>0</v>
      </c>
      <c r="J452" s="409">
        <v>0</v>
      </c>
      <c r="K452" s="409">
        <v>250000</v>
      </c>
      <c r="L452" s="409"/>
      <c r="M452" s="409">
        <v>250000</v>
      </c>
      <c r="N452" s="409">
        <v>250000</v>
      </c>
      <c r="O452" s="413"/>
      <c r="P452" s="409">
        <v>250000</v>
      </c>
      <c r="Q452" s="413"/>
      <c r="R452" s="409">
        <v>250000</v>
      </c>
      <c r="S452" s="413">
        <v>0</v>
      </c>
      <c r="T452" s="413"/>
      <c r="U452" s="413">
        <f>R452</f>
        <v>250000</v>
      </c>
      <c r="V452" s="413">
        <v>-50108</v>
      </c>
      <c r="W452" s="165">
        <f>SUM(U452:V452)</f>
        <v>199892</v>
      </c>
      <c r="X452" s="452"/>
      <c r="Y452" s="456" t="s">
        <v>483</v>
      </c>
      <c r="Z452" s="4"/>
      <c r="AA452" s="4"/>
      <c r="AB452" s="4"/>
    </row>
    <row r="453" spans="1:28" s="144" customFormat="1" ht="28.5" customHeight="1" x14ac:dyDescent="0.25">
      <c r="A453" s="27"/>
      <c r="B453" s="182">
        <v>41</v>
      </c>
      <c r="C453" s="189">
        <v>630</v>
      </c>
      <c r="D453" s="190" t="s">
        <v>569</v>
      </c>
      <c r="E453" s="404"/>
      <c r="F453" s="404"/>
      <c r="G453" s="404"/>
      <c r="H453" s="404"/>
      <c r="I453" s="404"/>
      <c r="J453" s="404">
        <v>0</v>
      </c>
      <c r="K453" s="404"/>
      <c r="L453" s="404"/>
      <c r="M453" s="404"/>
      <c r="N453" s="404">
        <v>3000</v>
      </c>
      <c r="O453" s="404"/>
      <c r="P453" s="404"/>
      <c r="Q453" s="404">
        <v>3000</v>
      </c>
      <c r="R453" s="404">
        <f>Q453</f>
        <v>3000</v>
      </c>
      <c r="S453" s="404">
        <v>0</v>
      </c>
      <c r="T453" s="404"/>
      <c r="U453" s="413">
        <f>R453</f>
        <v>3000</v>
      </c>
      <c r="V453" s="404"/>
      <c r="W453" s="165">
        <f t="shared" si="49"/>
        <v>3000</v>
      </c>
      <c r="X453" s="452"/>
      <c r="Y453" s="476" t="s">
        <v>302</v>
      </c>
      <c r="Z453" s="4"/>
      <c r="AA453" s="4"/>
      <c r="AB453" s="4"/>
    </row>
    <row r="454" spans="1:28" s="144" customFormat="1" ht="27.75" customHeight="1" x14ac:dyDescent="0.25">
      <c r="A454" s="27"/>
      <c r="B454" s="182">
        <v>76</v>
      </c>
      <c r="C454" s="189">
        <v>660</v>
      </c>
      <c r="D454" s="190" t="s">
        <v>571</v>
      </c>
      <c r="E454" s="404"/>
      <c r="F454" s="404"/>
      <c r="G454" s="404"/>
      <c r="H454" s="404"/>
      <c r="I454" s="404"/>
      <c r="J454" s="404">
        <v>0</v>
      </c>
      <c r="K454" s="404"/>
      <c r="L454" s="404"/>
      <c r="M454" s="404"/>
      <c r="N454" s="404">
        <v>40000</v>
      </c>
      <c r="O454" s="404"/>
      <c r="P454" s="404"/>
      <c r="Q454" s="404">
        <v>123000</v>
      </c>
      <c r="R454" s="404">
        <f>Q454</f>
        <v>123000</v>
      </c>
      <c r="S454" s="404">
        <v>0</v>
      </c>
      <c r="T454" s="404"/>
      <c r="U454" s="404">
        <f>R454</f>
        <v>123000</v>
      </c>
      <c r="V454" s="404"/>
      <c r="W454" s="165">
        <f t="shared" si="49"/>
        <v>123000</v>
      </c>
      <c r="X454" s="452"/>
      <c r="Y454" s="476"/>
      <c r="Z454" s="4"/>
      <c r="AA454" s="4"/>
      <c r="AB454" s="4"/>
    </row>
    <row r="455" spans="1:28" ht="15" customHeight="1" thickBot="1" x14ac:dyDescent="0.3">
      <c r="A455" s="27">
        <v>450</v>
      </c>
      <c r="B455" s="650" t="s">
        <v>73</v>
      </c>
      <c r="C455" s="651"/>
      <c r="D455" s="651"/>
      <c r="E455" s="651"/>
      <c r="F455" s="651"/>
      <c r="G455" s="651"/>
      <c r="H455" s="651"/>
      <c r="I455" s="651"/>
      <c r="J455" s="651"/>
      <c r="K455" s="651"/>
      <c r="L455" s="651"/>
      <c r="M455" s="651"/>
      <c r="N455" s="651"/>
      <c r="O455" s="651"/>
      <c r="P455" s="651"/>
      <c r="Q455" s="651"/>
      <c r="R455" s="651"/>
      <c r="S455" s="651"/>
      <c r="T455" s="651"/>
      <c r="U455" s="651"/>
      <c r="V455" s="651"/>
      <c r="W455" s="651"/>
      <c r="X455" s="651"/>
      <c r="Y455" s="652"/>
      <c r="Z455" s="4"/>
      <c r="AA455" s="4"/>
      <c r="AB455" s="4"/>
    </row>
    <row r="456" spans="1:28" ht="25.5" customHeight="1" thickBot="1" x14ac:dyDescent="0.3">
      <c r="A456" s="27">
        <v>451</v>
      </c>
      <c r="B456" s="568" t="s">
        <v>489</v>
      </c>
      <c r="C456" s="569"/>
      <c r="D456" s="570"/>
      <c r="E456" s="19">
        <f>E441+E410+E392+E387+E377+E368+E367</f>
        <v>3181410.45</v>
      </c>
      <c r="F456" s="19">
        <f t="shared" ref="F456:N456" si="50">F441+F410+F392+F387+F377+F368</f>
        <v>225175.87</v>
      </c>
      <c r="G456" s="19">
        <f t="shared" si="50"/>
        <v>1350697</v>
      </c>
      <c r="H456" s="19">
        <f t="shared" si="50"/>
        <v>65927.350000000006</v>
      </c>
      <c r="I456" s="112">
        <f t="shared" si="50"/>
        <v>1350697</v>
      </c>
      <c r="J456" s="112">
        <f t="shared" si="50"/>
        <v>392592.72000000003</v>
      </c>
      <c r="K456" s="112">
        <f t="shared" si="50"/>
        <v>2000792</v>
      </c>
      <c r="L456" s="112">
        <f t="shared" si="50"/>
        <v>3927</v>
      </c>
      <c r="M456" s="112">
        <f t="shared" si="50"/>
        <v>2004719</v>
      </c>
      <c r="N456" s="112" t="e">
        <f t="shared" si="50"/>
        <v>#REF!</v>
      </c>
      <c r="O456" s="277">
        <v>0</v>
      </c>
      <c r="P456" s="277">
        <f>M456</f>
        <v>2004719</v>
      </c>
      <c r="Q456" s="277">
        <f>Q441+Q410+Q392+Q387+Q377+Q368</f>
        <v>128000</v>
      </c>
      <c r="R456" s="277">
        <f>P456+Q456</f>
        <v>2132719</v>
      </c>
      <c r="S456" s="277">
        <f>S441+S410+S392+S387+S377+S368</f>
        <v>612108.15</v>
      </c>
      <c r="T456" s="277"/>
      <c r="U456" s="277">
        <f>U441+U410+U392+U387+U377+U368</f>
        <v>2132719</v>
      </c>
      <c r="V456" s="277">
        <f>V441+V410+V392+V387+V377+V368</f>
        <v>29702</v>
      </c>
      <c r="W456" s="277">
        <f>W441+W410+W392+W387+W377+W368</f>
        <v>2162421</v>
      </c>
      <c r="X456" s="277">
        <f>X441+X410+X392+X387+X377+X368</f>
        <v>709609.28</v>
      </c>
      <c r="Y456" s="113"/>
      <c r="Z456" s="206" t="s">
        <v>73</v>
      </c>
      <c r="AA456" s="205"/>
      <c r="AB456" s="4"/>
    </row>
    <row r="457" spans="1:28" ht="29.25" customHeight="1" x14ac:dyDescent="0.25">
      <c r="A457" s="27">
        <v>452</v>
      </c>
      <c r="B457" s="561" t="e">
        <f>#REF!+#REF!+#REF!+#REF!</f>
        <v>#REF!</v>
      </c>
      <c r="C457" s="562"/>
      <c r="D457" s="562"/>
      <c r="E457" s="562"/>
      <c r="F457" s="562"/>
      <c r="G457" s="562"/>
      <c r="H457" s="562"/>
      <c r="I457" s="562"/>
      <c r="J457" s="562"/>
      <c r="K457" s="562"/>
      <c r="L457" s="562"/>
      <c r="M457" s="562"/>
      <c r="N457" s="562"/>
      <c r="O457" s="562"/>
      <c r="P457" s="562"/>
      <c r="Q457" s="562"/>
      <c r="R457" s="562"/>
      <c r="S457" s="562"/>
      <c r="T457" s="562"/>
      <c r="U457" s="562"/>
      <c r="V457" s="562"/>
      <c r="W457" s="563"/>
      <c r="X457" s="563"/>
      <c r="Y457" s="564"/>
      <c r="Z457" s="7"/>
      <c r="AA457" s="78"/>
      <c r="AB457" s="7"/>
    </row>
    <row r="458" spans="1:28" ht="25.5" customHeight="1" x14ac:dyDescent="0.25">
      <c r="A458" s="27">
        <v>453</v>
      </c>
      <c r="B458" s="565" t="s">
        <v>490</v>
      </c>
      <c r="C458" s="566"/>
      <c r="D458" s="567"/>
      <c r="E458" s="10">
        <v>1236270.8400000001</v>
      </c>
      <c r="F458" s="10">
        <v>1301817.99</v>
      </c>
      <c r="G458" s="10">
        <v>1313715</v>
      </c>
      <c r="H458" s="10">
        <v>1362982.92</v>
      </c>
      <c r="I458" s="10">
        <v>1313715</v>
      </c>
      <c r="J458" s="127">
        <v>202681.59</v>
      </c>
      <c r="K458" s="127">
        <v>1390521</v>
      </c>
      <c r="L458" s="10"/>
      <c r="M458" s="10">
        <f>K458</f>
        <v>1390521</v>
      </c>
      <c r="N458" s="127">
        <v>1390521</v>
      </c>
      <c r="O458" s="259"/>
      <c r="P458" s="259">
        <f>M458</f>
        <v>1390521</v>
      </c>
      <c r="Q458" s="259"/>
      <c r="R458" s="259">
        <f>P458</f>
        <v>1390521</v>
      </c>
      <c r="S458" s="259">
        <v>513736.52</v>
      </c>
      <c r="T458" s="259">
        <v>14172</v>
      </c>
      <c r="U458" s="259">
        <f>R458+T458</f>
        <v>1404693</v>
      </c>
      <c r="V458" s="259"/>
      <c r="W458" s="228">
        <f>U458</f>
        <v>1404693</v>
      </c>
      <c r="X458" s="228">
        <v>881583.42</v>
      </c>
      <c r="Y458" s="291"/>
      <c r="Z458" s="4"/>
      <c r="AA458" s="4"/>
      <c r="AB458" s="4"/>
    </row>
    <row r="459" spans="1:28" ht="25.5" customHeight="1" x14ac:dyDescent="0.25">
      <c r="A459" s="27">
        <v>454</v>
      </c>
      <c r="B459" s="565" t="s">
        <v>491</v>
      </c>
      <c r="C459" s="566"/>
      <c r="D459" s="567"/>
      <c r="E459" s="549">
        <v>82407</v>
      </c>
      <c r="F459" s="549">
        <v>84837.85</v>
      </c>
      <c r="G459" s="549">
        <v>79860</v>
      </c>
      <c r="H459" s="549">
        <v>98332</v>
      </c>
      <c r="I459" s="549">
        <v>79860</v>
      </c>
      <c r="J459" s="641">
        <v>14115.08</v>
      </c>
      <c r="K459" s="641">
        <v>94852</v>
      </c>
      <c r="L459" s="536"/>
      <c r="M459" s="549">
        <f>K459</f>
        <v>94852</v>
      </c>
      <c r="N459" s="641">
        <v>94852</v>
      </c>
      <c r="O459" s="294"/>
      <c r="P459" s="297"/>
      <c r="Q459" s="297"/>
      <c r="R459" s="297"/>
      <c r="S459" s="641">
        <v>38291.980000000003</v>
      </c>
      <c r="T459" s="278"/>
      <c r="U459" s="641">
        <f>R460</f>
        <v>93290</v>
      </c>
      <c r="V459" s="540">
        <v>93</v>
      </c>
      <c r="W459" s="521">
        <f>U459+V459</f>
        <v>93383</v>
      </c>
      <c r="X459" s="521">
        <v>59698.6</v>
      </c>
      <c r="Y459" s="622"/>
      <c r="Z459" s="4"/>
      <c r="AA459" s="4"/>
      <c r="AB459" s="4"/>
    </row>
    <row r="460" spans="1:28" ht="25.5" customHeight="1" x14ac:dyDescent="0.25">
      <c r="A460" s="27">
        <v>455</v>
      </c>
      <c r="B460" s="565" t="s">
        <v>492</v>
      </c>
      <c r="C460" s="566"/>
      <c r="D460" s="567"/>
      <c r="E460" s="551"/>
      <c r="F460" s="551"/>
      <c r="G460" s="551"/>
      <c r="H460" s="551"/>
      <c r="I460" s="551"/>
      <c r="J460" s="642"/>
      <c r="K460" s="642"/>
      <c r="L460" s="538"/>
      <c r="M460" s="551"/>
      <c r="N460" s="642"/>
      <c r="O460" s="296">
        <v>-1562</v>
      </c>
      <c r="P460" s="296">
        <f>M459+O460</f>
        <v>93290</v>
      </c>
      <c r="Q460" s="296"/>
      <c r="R460" s="296">
        <f>P460</f>
        <v>93290</v>
      </c>
      <c r="S460" s="642"/>
      <c r="T460" s="280"/>
      <c r="U460" s="642"/>
      <c r="V460" s="541"/>
      <c r="W460" s="524"/>
      <c r="X460" s="524"/>
      <c r="Y460" s="623"/>
      <c r="Z460" s="4"/>
      <c r="AA460" s="4"/>
      <c r="AB460" s="4"/>
    </row>
    <row r="461" spans="1:28" ht="15" customHeight="1" x14ac:dyDescent="0.25">
      <c r="A461" s="27">
        <v>456</v>
      </c>
      <c r="B461" s="565" t="s">
        <v>493</v>
      </c>
      <c r="C461" s="566"/>
      <c r="D461" s="567"/>
      <c r="E461" s="550"/>
      <c r="F461" s="550"/>
      <c r="G461" s="550"/>
      <c r="H461" s="550"/>
      <c r="I461" s="550"/>
      <c r="J461" s="643"/>
      <c r="K461" s="643"/>
      <c r="L461" s="537"/>
      <c r="M461" s="550"/>
      <c r="N461" s="643"/>
      <c r="O461" s="295"/>
      <c r="P461" s="295"/>
      <c r="Q461" s="295"/>
      <c r="R461" s="295"/>
      <c r="S461" s="643"/>
      <c r="T461" s="280"/>
      <c r="U461" s="698"/>
      <c r="V461" s="542"/>
      <c r="W461" s="522"/>
      <c r="X461" s="522"/>
      <c r="Y461" s="624"/>
      <c r="Z461" s="4"/>
      <c r="AA461" s="4"/>
      <c r="AB461" s="4"/>
    </row>
    <row r="462" spans="1:28" ht="15" customHeight="1" x14ac:dyDescent="0.25">
      <c r="A462" s="27">
        <v>457</v>
      </c>
      <c r="B462" s="555" t="s">
        <v>494</v>
      </c>
      <c r="C462" s="556"/>
      <c r="D462" s="557"/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27">
        <v>0</v>
      </c>
      <c r="K462" s="127">
        <v>0</v>
      </c>
      <c r="L462" s="10"/>
      <c r="M462" s="10">
        <v>0</v>
      </c>
      <c r="N462" s="127">
        <v>0</v>
      </c>
      <c r="O462" s="259"/>
      <c r="P462" s="259">
        <f>M462</f>
        <v>0</v>
      </c>
      <c r="Q462" s="259"/>
      <c r="R462" s="259">
        <f>O462</f>
        <v>0</v>
      </c>
      <c r="S462" s="278">
        <v>0</v>
      </c>
      <c r="T462" s="228"/>
      <c r="U462" s="228">
        <v>0</v>
      </c>
      <c r="V462" s="431"/>
      <c r="W462" s="228">
        <f>U462</f>
        <v>0</v>
      </c>
      <c r="X462" s="228"/>
      <c r="Y462" s="419"/>
      <c r="Z462" s="4"/>
      <c r="AA462" s="4"/>
      <c r="AB462" s="4"/>
    </row>
    <row r="463" spans="1:28" ht="15" customHeight="1" x14ac:dyDescent="0.25">
      <c r="A463" s="27">
        <v>458</v>
      </c>
      <c r="B463" s="555" t="s">
        <v>495</v>
      </c>
      <c r="C463" s="556"/>
      <c r="D463" s="557"/>
      <c r="E463" s="10">
        <v>2658</v>
      </c>
      <c r="F463" s="10">
        <v>2909</v>
      </c>
      <c r="G463" s="10">
        <v>4237</v>
      </c>
      <c r="H463" s="10">
        <v>16240</v>
      </c>
      <c r="I463" s="10">
        <v>4237</v>
      </c>
      <c r="J463" s="127">
        <v>683.36</v>
      </c>
      <c r="K463" s="127">
        <v>40247</v>
      </c>
      <c r="L463" s="10"/>
      <c r="M463" s="10">
        <f>K463</f>
        <v>40247</v>
      </c>
      <c r="N463" s="127">
        <v>40247</v>
      </c>
      <c r="O463" s="278"/>
      <c r="P463" s="10">
        <f>N463</f>
        <v>40247</v>
      </c>
      <c r="Q463" s="417"/>
      <c r="R463" s="165">
        <f>P463</f>
        <v>40247</v>
      </c>
      <c r="S463" s="256">
        <v>6900.73</v>
      </c>
      <c r="T463" s="405"/>
      <c r="U463" s="405">
        <f>R463</f>
        <v>40247</v>
      </c>
      <c r="V463" s="256"/>
      <c r="W463" s="228">
        <f>U463</f>
        <v>40247</v>
      </c>
      <c r="X463" s="228">
        <v>7980.01</v>
      </c>
      <c r="Y463" s="644"/>
      <c r="Z463" s="4"/>
      <c r="AA463" s="4"/>
      <c r="AB463" s="4"/>
    </row>
    <row r="464" spans="1:28" ht="15" customHeight="1" x14ac:dyDescent="0.25">
      <c r="A464" s="27">
        <v>459</v>
      </c>
      <c r="B464" s="555" t="s">
        <v>496</v>
      </c>
      <c r="C464" s="556"/>
      <c r="D464" s="557"/>
      <c r="E464" s="10">
        <v>94722.51</v>
      </c>
      <c r="F464" s="10">
        <v>93653.69</v>
      </c>
      <c r="G464" s="10">
        <v>130000</v>
      </c>
      <c r="H464" s="10">
        <v>97824.8</v>
      </c>
      <c r="I464" s="10">
        <v>130000</v>
      </c>
      <c r="J464" s="127">
        <v>67138.84</v>
      </c>
      <c r="K464" s="127">
        <v>105000</v>
      </c>
      <c r="L464" s="10"/>
      <c r="M464" s="10">
        <v>105000</v>
      </c>
      <c r="N464" s="127">
        <v>105000</v>
      </c>
      <c r="O464" s="280"/>
      <c r="P464" s="10">
        <v>105000</v>
      </c>
      <c r="Q464" s="321">
        <v>44111.9</v>
      </c>
      <c r="R464" s="165">
        <f>P464+Q464</f>
        <v>149111.9</v>
      </c>
      <c r="S464" s="256">
        <v>93131.58</v>
      </c>
      <c r="T464" s="405"/>
      <c r="U464" s="405">
        <f t="shared" ref="U464:U478" si="51">R464</f>
        <v>149111.9</v>
      </c>
      <c r="V464" s="256"/>
      <c r="W464" s="228">
        <f>U464</f>
        <v>149111.9</v>
      </c>
      <c r="X464" s="228">
        <v>105129.34</v>
      </c>
      <c r="Y464" s="644"/>
      <c r="Z464" s="4"/>
      <c r="AA464" s="4"/>
      <c r="AB464" s="4"/>
    </row>
    <row r="465" spans="1:28" ht="15" customHeight="1" x14ac:dyDescent="0.25">
      <c r="A465" s="27">
        <v>460</v>
      </c>
      <c r="B465" s="555" t="s">
        <v>497</v>
      </c>
      <c r="C465" s="556"/>
      <c r="D465" s="557"/>
      <c r="E465" s="10">
        <v>215459.37</v>
      </c>
      <c r="F465" s="10">
        <v>210074.58</v>
      </c>
      <c r="G465" s="10">
        <v>231445</v>
      </c>
      <c r="H465" s="549">
        <v>230088.91</v>
      </c>
      <c r="I465" s="10">
        <v>231445</v>
      </c>
      <c r="J465" s="641">
        <v>51555.28</v>
      </c>
      <c r="K465" s="641">
        <v>419958</v>
      </c>
      <c r="L465" s="536"/>
      <c r="M465" s="549">
        <f>K465</f>
        <v>419958</v>
      </c>
      <c r="N465" s="641">
        <v>419958</v>
      </c>
      <c r="O465" s="280"/>
      <c r="P465" s="549">
        <f>N465</f>
        <v>419958</v>
      </c>
      <c r="Q465" s="321"/>
      <c r="R465" s="546">
        <f>P465</f>
        <v>419958</v>
      </c>
      <c r="S465" s="501">
        <v>130916.1</v>
      </c>
      <c r="T465" s="532"/>
      <c r="U465" s="501">
        <f t="shared" si="51"/>
        <v>419958</v>
      </c>
      <c r="V465" s="543">
        <v>13225</v>
      </c>
      <c r="W465" s="501">
        <f>U465+V465</f>
        <v>433183</v>
      </c>
      <c r="X465" s="501">
        <v>225010.99</v>
      </c>
      <c r="Y465" s="644"/>
      <c r="Z465" s="4"/>
      <c r="AA465" s="4"/>
      <c r="AB465" s="4"/>
    </row>
    <row r="466" spans="1:28" ht="31.5" customHeight="1" x14ac:dyDescent="0.25">
      <c r="A466" s="27">
        <v>461</v>
      </c>
      <c r="B466" s="558" t="s">
        <v>498</v>
      </c>
      <c r="C466" s="559"/>
      <c r="D466" s="560"/>
      <c r="E466" s="10"/>
      <c r="F466" s="10"/>
      <c r="G466" s="72">
        <v>6000</v>
      </c>
      <c r="H466" s="550"/>
      <c r="I466" s="72">
        <v>6000</v>
      </c>
      <c r="J466" s="643"/>
      <c r="K466" s="643"/>
      <c r="L466" s="537"/>
      <c r="M466" s="550"/>
      <c r="N466" s="643"/>
      <c r="O466" s="279"/>
      <c r="P466" s="550"/>
      <c r="Q466" s="423"/>
      <c r="R466" s="548"/>
      <c r="S466" s="502"/>
      <c r="T466" s="533"/>
      <c r="U466" s="502"/>
      <c r="V466" s="544"/>
      <c r="W466" s="502"/>
      <c r="X466" s="502"/>
      <c r="Y466" s="477"/>
      <c r="Z466" s="4"/>
      <c r="AA466" s="4"/>
      <c r="AB466" s="4"/>
    </row>
    <row r="467" spans="1:28" ht="15" customHeight="1" x14ac:dyDescent="0.25">
      <c r="A467" s="27">
        <v>462</v>
      </c>
      <c r="B467" s="555" t="s">
        <v>499</v>
      </c>
      <c r="C467" s="556"/>
      <c r="D467" s="557"/>
      <c r="E467" s="10">
        <v>3605.59</v>
      </c>
      <c r="F467" s="10">
        <v>7784.16</v>
      </c>
      <c r="G467" s="10">
        <v>0</v>
      </c>
      <c r="H467" s="10">
        <v>35512.01</v>
      </c>
      <c r="I467" s="10">
        <v>0</v>
      </c>
      <c r="J467" s="127">
        <v>41666.78</v>
      </c>
      <c r="K467" s="127">
        <v>0</v>
      </c>
      <c r="L467" s="165"/>
      <c r="M467" s="10">
        <v>0</v>
      </c>
      <c r="N467" s="40">
        <v>41666.080000000002</v>
      </c>
      <c r="O467" s="417"/>
      <c r="P467" s="10">
        <v>0</v>
      </c>
      <c r="Q467" s="417">
        <v>41666.080000000002</v>
      </c>
      <c r="R467" s="417">
        <f>Q467</f>
        <v>41666.080000000002</v>
      </c>
      <c r="S467" s="256">
        <v>41666.080000000002</v>
      </c>
      <c r="T467" s="405"/>
      <c r="U467" s="405">
        <f t="shared" si="51"/>
        <v>41666.080000000002</v>
      </c>
      <c r="V467" s="256"/>
      <c r="W467" s="405">
        <f>U467</f>
        <v>41666.080000000002</v>
      </c>
      <c r="X467" s="452">
        <v>41166.080000000002</v>
      </c>
      <c r="Y467" s="623"/>
      <c r="Z467" s="4"/>
      <c r="AA467" s="4"/>
      <c r="AB467" s="4"/>
    </row>
    <row r="468" spans="1:28" ht="15" customHeight="1" x14ac:dyDescent="0.25">
      <c r="A468" s="27">
        <v>463</v>
      </c>
      <c r="B468" s="555" t="s">
        <v>500</v>
      </c>
      <c r="C468" s="556"/>
      <c r="D468" s="557"/>
      <c r="E468" s="10">
        <v>46.34</v>
      </c>
      <c r="F468" s="10">
        <v>43.98</v>
      </c>
      <c r="G468" s="10">
        <v>0</v>
      </c>
      <c r="H468" s="10">
        <v>163.44</v>
      </c>
      <c r="I468" s="10">
        <v>0</v>
      </c>
      <c r="J468" s="127">
        <v>0</v>
      </c>
      <c r="K468" s="127">
        <v>500</v>
      </c>
      <c r="L468" s="10"/>
      <c r="M468" s="10">
        <v>500</v>
      </c>
      <c r="N468" s="127">
        <v>500</v>
      </c>
      <c r="O468" s="280"/>
      <c r="P468" s="10">
        <v>500</v>
      </c>
      <c r="Q468" s="321"/>
      <c r="R468" s="321">
        <f>P468</f>
        <v>500</v>
      </c>
      <c r="S468" s="256">
        <v>0</v>
      </c>
      <c r="T468" s="405"/>
      <c r="U468" s="405">
        <f t="shared" si="51"/>
        <v>500</v>
      </c>
      <c r="V468" s="256"/>
      <c r="W468" s="445">
        <f t="shared" ref="W468:W478" si="52">U468</f>
        <v>500</v>
      </c>
      <c r="X468" s="452">
        <v>0</v>
      </c>
      <c r="Y468" s="623"/>
      <c r="Z468" s="4"/>
      <c r="AA468" s="4"/>
      <c r="AB468" s="4"/>
    </row>
    <row r="469" spans="1:28" ht="15" customHeight="1" x14ac:dyDescent="0.25">
      <c r="A469" s="27">
        <v>464</v>
      </c>
      <c r="B469" s="555" t="s">
        <v>501</v>
      </c>
      <c r="C469" s="556"/>
      <c r="D469" s="557"/>
      <c r="E469" s="10">
        <v>1872.9</v>
      </c>
      <c r="F469" s="10">
        <v>0</v>
      </c>
      <c r="G469" s="10">
        <v>0</v>
      </c>
      <c r="H469" s="10">
        <v>0</v>
      </c>
      <c r="I469" s="10">
        <v>0</v>
      </c>
      <c r="J469" s="127">
        <v>0</v>
      </c>
      <c r="K469" s="127">
        <v>0</v>
      </c>
      <c r="L469" s="10"/>
      <c r="M469" s="10">
        <v>0</v>
      </c>
      <c r="N469" s="127">
        <v>0</v>
      </c>
      <c r="O469" s="281"/>
      <c r="P469" s="10">
        <v>0</v>
      </c>
      <c r="Q469" s="418"/>
      <c r="R469" s="418">
        <f>P469</f>
        <v>0</v>
      </c>
      <c r="S469" s="256">
        <v>0</v>
      </c>
      <c r="T469" s="405"/>
      <c r="U469" s="405">
        <f t="shared" si="51"/>
        <v>0</v>
      </c>
      <c r="V469" s="256"/>
      <c r="W469" s="445">
        <f t="shared" si="52"/>
        <v>0</v>
      </c>
      <c r="X469" s="452">
        <v>0</v>
      </c>
      <c r="Y469" s="624"/>
      <c r="Z469" s="4"/>
      <c r="AA469" s="4"/>
      <c r="AB469" s="4"/>
    </row>
    <row r="470" spans="1:28" ht="15" customHeight="1" x14ac:dyDescent="0.25">
      <c r="A470" s="27">
        <v>465</v>
      </c>
      <c r="B470" s="555" t="s">
        <v>502</v>
      </c>
      <c r="C470" s="556"/>
      <c r="D470" s="557"/>
      <c r="E470" s="10">
        <v>17499.27</v>
      </c>
      <c r="F470" s="10">
        <v>19000</v>
      </c>
      <c r="G470" s="10">
        <v>20000</v>
      </c>
      <c r="H470" s="10">
        <v>19000</v>
      </c>
      <c r="I470" s="10">
        <v>20000</v>
      </c>
      <c r="J470" s="127">
        <v>2400.73</v>
      </c>
      <c r="K470" s="127">
        <v>16000</v>
      </c>
      <c r="L470" s="10"/>
      <c r="M470" s="10">
        <v>16000</v>
      </c>
      <c r="N470" s="127">
        <v>16000</v>
      </c>
      <c r="O470" s="259"/>
      <c r="P470" s="10">
        <v>16000</v>
      </c>
      <c r="Q470" s="165"/>
      <c r="R470" s="418">
        <f t="shared" ref="R470:R478" si="53">P470</f>
        <v>16000</v>
      </c>
      <c r="S470" s="321">
        <v>7823.97</v>
      </c>
      <c r="T470" s="405"/>
      <c r="U470" s="405">
        <f t="shared" si="51"/>
        <v>16000</v>
      </c>
      <c r="V470" s="256"/>
      <c r="W470" s="445">
        <f t="shared" si="52"/>
        <v>16000</v>
      </c>
      <c r="X470" s="452">
        <v>9630.3799999999992</v>
      </c>
      <c r="Y470" s="291"/>
      <c r="Z470" s="4"/>
      <c r="AA470" s="4"/>
      <c r="AB470" s="4"/>
    </row>
    <row r="471" spans="1:28" s="311" customFormat="1" ht="15" customHeight="1" x14ac:dyDescent="0.25">
      <c r="A471" s="27"/>
      <c r="B471" s="668" t="s">
        <v>602</v>
      </c>
      <c r="C471" s="669"/>
      <c r="D471" s="670"/>
      <c r="E471" s="10"/>
      <c r="F471" s="10"/>
      <c r="G471" s="10"/>
      <c r="H471" s="10"/>
      <c r="I471" s="10"/>
      <c r="J471" s="127"/>
      <c r="K471" s="127"/>
      <c r="L471" s="10"/>
      <c r="M471" s="10"/>
      <c r="N471" s="127"/>
      <c r="O471" s="278">
        <v>7693</v>
      </c>
      <c r="P471" s="10">
        <f>O471</f>
        <v>7693</v>
      </c>
      <c r="Q471" s="417"/>
      <c r="R471" s="418">
        <f t="shared" si="53"/>
        <v>7693</v>
      </c>
      <c r="S471" s="256">
        <v>0</v>
      </c>
      <c r="T471" s="405"/>
      <c r="U471" s="405">
        <f t="shared" si="51"/>
        <v>7693</v>
      </c>
      <c r="V471" s="256"/>
      <c r="W471" s="445">
        <f t="shared" si="52"/>
        <v>7693</v>
      </c>
      <c r="X471" s="452">
        <v>4480</v>
      </c>
      <c r="Y471" s="419"/>
      <c r="Z471" s="4"/>
      <c r="AA471" s="4"/>
      <c r="AB471" s="4"/>
    </row>
    <row r="472" spans="1:28" ht="15" customHeight="1" x14ac:dyDescent="0.25">
      <c r="A472" s="27">
        <v>466</v>
      </c>
      <c r="B472" s="555" t="s">
        <v>503</v>
      </c>
      <c r="C472" s="556"/>
      <c r="D472" s="557"/>
      <c r="E472" s="10">
        <v>0</v>
      </c>
      <c r="F472" s="10">
        <v>15098.59</v>
      </c>
      <c r="G472" s="10">
        <v>0</v>
      </c>
      <c r="H472" s="10">
        <v>0</v>
      </c>
      <c r="I472" s="10">
        <v>0</v>
      </c>
      <c r="J472" s="127">
        <v>0</v>
      </c>
      <c r="K472" s="127">
        <v>0</v>
      </c>
      <c r="L472" s="10"/>
      <c r="M472" s="10">
        <v>0</v>
      </c>
      <c r="N472" s="127">
        <v>0</v>
      </c>
      <c r="O472" s="278"/>
      <c r="P472" s="10">
        <v>0</v>
      </c>
      <c r="Q472" s="417"/>
      <c r="R472" s="418">
        <f t="shared" si="53"/>
        <v>0</v>
      </c>
      <c r="S472" s="256">
        <v>0</v>
      </c>
      <c r="T472" s="405"/>
      <c r="U472" s="405">
        <f t="shared" si="51"/>
        <v>0</v>
      </c>
      <c r="V472" s="256"/>
      <c r="W472" s="445">
        <f t="shared" si="52"/>
        <v>0</v>
      </c>
      <c r="X472" s="452">
        <v>0</v>
      </c>
      <c r="Y472" s="622"/>
      <c r="Z472" s="4"/>
      <c r="AA472" s="4"/>
      <c r="AB472" s="4"/>
    </row>
    <row r="473" spans="1:28" ht="15" customHeight="1" x14ac:dyDescent="0.25">
      <c r="A473" s="27">
        <v>467</v>
      </c>
      <c r="B473" s="555" t="s">
        <v>504</v>
      </c>
      <c r="C473" s="556"/>
      <c r="D473" s="557"/>
      <c r="E473" s="10">
        <v>14642.78</v>
      </c>
      <c r="F473" s="10">
        <v>8167.84</v>
      </c>
      <c r="G473" s="10">
        <v>9880</v>
      </c>
      <c r="H473" s="10">
        <v>8101.66</v>
      </c>
      <c r="I473" s="10">
        <v>9880</v>
      </c>
      <c r="J473" s="127">
        <v>0</v>
      </c>
      <c r="K473" s="127">
        <v>0</v>
      </c>
      <c r="L473" s="10"/>
      <c r="M473" s="10">
        <v>0</v>
      </c>
      <c r="N473" s="127">
        <v>0</v>
      </c>
      <c r="O473" s="280"/>
      <c r="P473" s="10">
        <v>0</v>
      </c>
      <c r="Q473" s="321"/>
      <c r="R473" s="418">
        <f t="shared" si="53"/>
        <v>0</v>
      </c>
      <c r="S473" s="256">
        <v>0</v>
      </c>
      <c r="T473" s="405"/>
      <c r="U473" s="405">
        <f t="shared" si="51"/>
        <v>0</v>
      </c>
      <c r="V473" s="256"/>
      <c r="W473" s="445">
        <f t="shared" si="52"/>
        <v>0</v>
      </c>
      <c r="X473" s="452">
        <v>0</v>
      </c>
      <c r="Y473" s="623"/>
      <c r="Z473" s="4"/>
      <c r="AA473" s="4"/>
      <c r="AB473" s="4"/>
    </row>
    <row r="474" spans="1:28" ht="15" customHeight="1" x14ac:dyDescent="0.25">
      <c r="A474" s="27">
        <v>468</v>
      </c>
      <c r="B474" s="699" t="s">
        <v>505</v>
      </c>
      <c r="C474" s="700"/>
      <c r="D474" s="701"/>
      <c r="E474" s="10">
        <v>0</v>
      </c>
      <c r="F474" s="10">
        <v>0</v>
      </c>
      <c r="G474" s="10">
        <v>0</v>
      </c>
      <c r="H474" s="10">
        <v>10000</v>
      </c>
      <c r="I474" s="10">
        <v>0</v>
      </c>
      <c r="J474" s="127">
        <v>0</v>
      </c>
      <c r="K474" s="127">
        <v>0</v>
      </c>
      <c r="L474" s="10"/>
      <c r="M474" s="10">
        <v>0</v>
      </c>
      <c r="N474" s="127">
        <v>0</v>
      </c>
      <c r="O474" s="281"/>
      <c r="P474" s="10">
        <v>0</v>
      </c>
      <c r="Q474" s="418"/>
      <c r="R474" s="418">
        <f t="shared" si="53"/>
        <v>0</v>
      </c>
      <c r="S474" s="256">
        <v>0</v>
      </c>
      <c r="T474" s="405"/>
      <c r="U474" s="405">
        <f t="shared" si="51"/>
        <v>0</v>
      </c>
      <c r="V474" s="256"/>
      <c r="W474" s="445">
        <f t="shared" si="52"/>
        <v>0</v>
      </c>
      <c r="X474" s="452">
        <v>0</v>
      </c>
      <c r="Y474" s="624"/>
      <c r="Z474" s="4"/>
      <c r="AA474" s="4"/>
      <c r="AB474" s="4"/>
    </row>
    <row r="475" spans="1:28" ht="15" customHeight="1" x14ac:dyDescent="0.25">
      <c r="A475" s="27">
        <v>469</v>
      </c>
      <c r="B475" s="662" t="s">
        <v>506</v>
      </c>
      <c r="C475" s="663"/>
      <c r="D475" s="664"/>
      <c r="E475" s="10">
        <v>0</v>
      </c>
      <c r="F475" s="10">
        <v>0</v>
      </c>
      <c r="G475" s="10">
        <v>0</v>
      </c>
      <c r="H475" s="10">
        <v>10400</v>
      </c>
      <c r="I475" s="10">
        <v>0</v>
      </c>
      <c r="J475" s="127">
        <v>0</v>
      </c>
      <c r="K475" s="127">
        <v>19000</v>
      </c>
      <c r="L475" s="10"/>
      <c r="M475" s="10">
        <v>19000</v>
      </c>
      <c r="N475" s="10" t="e">
        <f>I475+#REF!</f>
        <v>#REF!</v>
      </c>
      <c r="O475" s="165">
        <v>1000</v>
      </c>
      <c r="P475" s="10">
        <f>M475+O475</f>
        <v>20000</v>
      </c>
      <c r="Q475" s="165"/>
      <c r="R475" s="418">
        <f t="shared" si="53"/>
        <v>20000</v>
      </c>
      <c r="S475" s="418">
        <v>18217.990000000002</v>
      </c>
      <c r="T475" s="405"/>
      <c r="U475" s="405">
        <f t="shared" si="51"/>
        <v>20000</v>
      </c>
      <c r="V475" s="256"/>
      <c r="W475" s="445">
        <f t="shared" si="52"/>
        <v>20000</v>
      </c>
      <c r="X475" s="452">
        <v>20241.990000000002</v>
      </c>
      <c r="Y475" s="291"/>
      <c r="Z475" s="4"/>
      <c r="AA475" s="4"/>
      <c r="AB475" s="4"/>
    </row>
    <row r="476" spans="1:28" ht="15" customHeight="1" x14ac:dyDescent="0.25">
      <c r="A476" s="27">
        <v>470</v>
      </c>
      <c r="B476" s="665" t="s">
        <v>507</v>
      </c>
      <c r="C476" s="666"/>
      <c r="D476" s="667"/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27">
        <v>0</v>
      </c>
      <c r="K476" s="127">
        <v>19179</v>
      </c>
      <c r="L476" s="10"/>
      <c r="M476" s="10">
        <v>19179</v>
      </c>
      <c r="N476" s="127">
        <v>19179</v>
      </c>
      <c r="O476" s="259"/>
      <c r="P476" s="10">
        <v>19179</v>
      </c>
      <c r="Q476" s="165"/>
      <c r="R476" s="418">
        <f t="shared" si="53"/>
        <v>19179</v>
      </c>
      <c r="S476" s="418">
        <v>6808.45</v>
      </c>
      <c r="T476" s="405"/>
      <c r="U476" s="405">
        <f t="shared" si="51"/>
        <v>19179</v>
      </c>
      <c r="V476" s="256"/>
      <c r="W476" s="445">
        <f t="shared" si="52"/>
        <v>19179</v>
      </c>
      <c r="X476" s="452">
        <v>11665.81</v>
      </c>
      <c r="Y476" s="291"/>
      <c r="Z476" s="4"/>
      <c r="AA476" s="4"/>
      <c r="AB476" s="4"/>
    </row>
    <row r="477" spans="1:28" ht="15" customHeight="1" x14ac:dyDescent="0.25">
      <c r="A477" s="27">
        <v>471</v>
      </c>
      <c r="B477" s="665" t="s">
        <v>508</v>
      </c>
      <c r="C477" s="666"/>
      <c r="D477" s="667"/>
      <c r="E477" s="10"/>
      <c r="F477" s="10"/>
      <c r="G477" s="10"/>
      <c r="H477" s="10">
        <v>50300</v>
      </c>
      <c r="I477" s="10"/>
      <c r="J477" s="127">
        <v>0</v>
      </c>
      <c r="K477" s="127">
        <v>0</v>
      </c>
      <c r="L477" s="10"/>
      <c r="M477" s="10">
        <v>0</v>
      </c>
      <c r="N477" s="127">
        <v>0</v>
      </c>
      <c r="O477" s="259"/>
      <c r="P477" s="10">
        <v>0</v>
      </c>
      <c r="Q477" s="165"/>
      <c r="R477" s="418">
        <f t="shared" si="53"/>
        <v>0</v>
      </c>
      <c r="S477" s="418">
        <v>0</v>
      </c>
      <c r="T477" s="405"/>
      <c r="U477" s="405">
        <f t="shared" si="51"/>
        <v>0</v>
      </c>
      <c r="V477" s="256"/>
      <c r="W477" s="445">
        <f t="shared" si="52"/>
        <v>0</v>
      </c>
      <c r="X477" s="452">
        <v>0</v>
      </c>
      <c r="Y477" s="291"/>
      <c r="Z477" s="4"/>
      <c r="AA477" s="4"/>
      <c r="AB477" s="4"/>
    </row>
    <row r="478" spans="1:28" ht="29.25" customHeight="1" x14ac:dyDescent="0.25">
      <c r="A478" s="27">
        <v>472</v>
      </c>
      <c r="B478" s="668" t="s">
        <v>509</v>
      </c>
      <c r="C478" s="669"/>
      <c r="D478" s="670"/>
      <c r="E478" s="10">
        <v>9810.6</v>
      </c>
      <c r="F478" s="10">
        <v>8499.2000000000007</v>
      </c>
      <c r="G478" s="10">
        <v>15000</v>
      </c>
      <c r="H478" s="10">
        <v>7934.8</v>
      </c>
      <c r="I478" s="10">
        <v>15000</v>
      </c>
      <c r="J478" s="127">
        <v>3486</v>
      </c>
      <c r="K478" s="127">
        <v>8500</v>
      </c>
      <c r="L478" s="10"/>
      <c r="M478" s="10">
        <v>8500</v>
      </c>
      <c r="N478" s="127">
        <v>8500</v>
      </c>
      <c r="O478" s="259"/>
      <c r="P478" s="10">
        <v>8500</v>
      </c>
      <c r="Q478" s="165"/>
      <c r="R478" s="418">
        <f t="shared" si="53"/>
        <v>8500</v>
      </c>
      <c r="S478" s="418">
        <v>3486</v>
      </c>
      <c r="T478" s="405"/>
      <c r="U478" s="405">
        <f t="shared" si="51"/>
        <v>8500</v>
      </c>
      <c r="V478" s="256"/>
      <c r="W478" s="445">
        <f t="shared" si="52"/>
        <v>8500</v>
      </c>
      <c r="X478" s="487">
        <v>3486</v>
      </c>
      <c r="Y478" s="291"/>
      <c r="Z478" s="4"/>
      <c r="AA478" s="4"/>
      <c r="AB478" s="4"/>
    </row>
    <row r="479" spans="1:28" ht="25.5" customHeight="1" x14ac:dyDescent="0.25">
      <c r="A479" s="27">
        <v>473</v>
      </c>
      <c r="B479" s="671" t="s">
        <v>510</v>
      </c>
      <c r="C479" s="672"/>
      <c r="D479" s="673"/>
      <c r="E479" s="22">
        <f t="shared" ref="E479:K479" si="54">SUM(E458:E478)</f>
        <v>1678995.2000000004</v>
      </c>
      <c r="F479" s="22">
        <f t="shared" si="54"/>
        <v>1751886.8800000001</v>
      </c>
      <c r="G479" s="22">
        <f t="shared" si="54"/>
        <v>1810137</v>
      </c>
      <c r="H479" s="22">
        <f t="shared" si="54"/>
        <v>1946880.5399999998</v>
      </c>
      <c r="I479" s="22">
        <f t="shared" si="54"/>
        <v>1810137</v>
      </c>
      <c r="J479" s="114">
        <f t="shared" si="54"/>
        <v>383727.66000000003</v>
      </c>
      <c r="K479" s="114">
        <f t="shared" si="54"/>
        <v>2113757</v>
      </c>
      <c r="L479" s="22">
        <v>0</v>
      </c>
      <c r="M479" s="22">
        <f t="shared" ref="M479:S479" si="55">SUM(M458:M478)</f>
        <v>2113757</v>
      </c>
      <c r="N479" s="22" t="e">
        <f t="shared" si="55"/>
        <v>#REF!</v>
      </c>
      <c r="O479" s="282">
        <f t="shared" si="55"/>
        <v>7131</v>
      </c>
      <c r="P479" s="282">
        <f t="shared" si="55"/>
        <v>2120888</v>
      </c>
      <c r="Q479" s="282">
        <f t="shared" si="55"/>
        <v>85777.98000000001</v>
      </c>
      <c r="R479" s="282">
        <f t="shared" si="55"/>
        <v>2206665.98</v>
      </c>
      <c r="S479" s="282">
        <f t="shared" si="55"/>
        <v>860979.39999999979</v>
      </c>
      <c r="T479" s="401">
        <f>T458</f>
        <v>14172</v>
      </c>
      <c r="U479" s="401">
        <f>SUM(U458:U478)</f>
        <v>2220837.98</v>
      </c>
      <c r="V479" s="443">
        <f>SUM(V458:V478)</f>
        <v>13318</v>
      </c>
      <c r="W479" s="449">
        <f>U479+V479</f>
        <v>2234155.98</v>
      </c>
      <c r="X479" s="449">
        <f>SUM(X458:X478)</f>
        <v>1370072.62</v>
      </c>
      <c r="Y479" s="433"/>
      <c r="Z479" s="4"/>
      <c r="AA479" s="205"/>
      <c r="AB479" s="4"/>
    </row>
    <row r="480" spans="1:28" ht="15" customHeight="1" x14ac:dyDescent="0.25">
      <c r="A480" s="27">
        <v>474</v>
      </c>
      <c r="B480" s="674" t="s">
        <v>511</v>
      </c>
      <c r="C480" s="675"/>
      <c r="D480" s="676"/>
      <c r="E480" s="175">
        <v>4554</v>
      </c>
      <c r="F480" s="175">
        <v>0</v>
      </c>
      <c r="G480" s="176">
        <v>0</v>
      </c>
      <c r="H480" s="176">
        <v>0</v>
      </c>
      <c r="I480" s="176">
        <v>0</v>
      </c>
      <c r="J480" s="176">
        <v>0</v>
      </c>
      <c r="K480" s="176">
        <v>0</v>
      </c>
      <c r="L480" s="176"/>
      <c r="M480" s="176">
        <v>0</v>
      </c>
      <c r="N480" s="176">
        <v>0</v>
      </c>
      <c r="O480" s="283">
        <v>0</v>
      </c>
      <c r="P480" s="283">
        <v>0</v>
      </c>
      <c r="Q480" s="283">
        <v>0</v>
      </c>
      <c r="R480" s="283">
        <v>0</v>
      </c>
      <c r="S480" s="283">
        <v>0</v>
      </c>
      <c r="T480" s="283"/>
      <c r="U480" s="283">
        <v>0</v>
      </c>
      <c r="V480" s="283">
        <v>0</v>
      </c>
      <c r="W480" s="435">
        <v>0</v>
      </c>
      <c r="X480" s="463">
        <v>0</v>
      </c>
      <c r="Y480" s="419"/>
      <c r="Z480" s="4"/>
      <c r="AA480" s="4"/>
      <c r="AB480" s="4"/>
    </row>
    <row r="481" spans="1:28" ht="25.5" customHeight="1" x14ac:dyDescent="0.25">
      <c r="A481" s="27">
        <v>475</v>
      </c>
      <c r="B481" s="689" t="s">
        <v>512</v>
      </c>
      <c r="C481" s="690"/>
      <c r="D481" s="691"/>
      <c r="E481" s="174">
        <v>4554</v>
      </c>
      <c r="F481" s="174">
        <v>0</v>
      </c>
      <c r="G481" s="174">
        <f>G480</f>
        <v>0</v>
      </c>
      <c r="H481" s="174">
        <f>H480</f>
        <v>0</v>
      </c>
      <c r="I481" s="174">
        <f>I480</f>
        <v>0</v>
      </c>
      <c r="J481" s="174">
        <v>0</v>
      </c>
      <c r="K481" s="174">
        <v>0</v>
      </c>
      <c r="L481" s="174">
        <v>0</v>
      </c>
      <c r="M481" s="174">
        <f>SUM(M480)</f>
        <v>0</v>
      </c>
      <c r="N481" s="174">
        <v>0</v>
      </c>
      <c r="O481" s="174">
        <v>0</v>
      </c>
      <c r="P481" s="174">
        <v>0</v>
      </c>
      <c r="Q481" s="174">
        <v>0</v>
      </c>
      <c r="R481" s="174">
        <v>0</v>
      </c>
      <c r="S481" s="174">
        <v>0</v>
      </c>
      <c r="T481" s="174">
        <v>0</v>
      </c>
      <c r="U481" s="174">
        <v>0</v>
      </c>
      <c r="V481" s="432">
        <v>0</v>
      </c>
      <c r="W481" s="174">
        <v>0</v>
      </c>
      <c r="X481" s="434">
        <v>0</v>
      </c>
      <c r="Y481" s="434"/>
      <c r="Z481" s="4"/>
      <c r="AA481" s="4"/>
      <c r="AB481" s="4"/>
    </row>
    <row r="482" spans="1:28" s="144" customFormat="1" ht="16.5" customHeight="1" x14ac:dyDescent="0.25">
      <c r="A482" s="27"/>
      <c r="B482" s="683"/>
      <c r="C482" s="684"/>
      <c r="D482" s="684"/>
      <c r="E482" s="684"/>
      <c r="F482" s="684"/>
      <c r="G482" s="684"/>
      <c r="H482" s="684"/>
      <c r="I482" s="684"/>
      <c r="J482" s="684"/>
      <c r="K482" s="684"/>
      <c r="L482" s="684"/>
      <c r="M482" s="684"/>
      <c r="N482" s="684"/>
      <c r="O482" s="684"/>
      <c r="P482" s="684"/>
      <c r="Q482" s="684"/>
      <c r="R482" s="684"/>
      <c r="S482" s="684"/>
      <c r="T482" s="684"/>
      <c r="U482" s="684"/>
      <c r="V482" s="684"/>
      <c r="W482" s="684"/>
      <c r="X482" s="684"/>
      <c r="Y482" s="685"/>
      <c r="Z482" s="4"/>
      <c r="AA482" s="205"/>
      <c r="AB482" s="4"/>
    </row>
    <row r="483" spans="1:28" ht="15" customHeight="1" thickBot="1" x14ac:dyDescent="0.3">
      <c r="A483" s="27">
        <v>476</v>
      </c>
      <c r="B483" s="677"/>
      <c r="C483" s="678"/>
      <c r="D483" s="678"/>
      <c r="E483" s="678"/>
      <c r="F483" s="678"/>
      <c r="G483" s="678"/>
      <c r="H483" s="678"/>
      <c r="I483" s="678"/>
      <c r="J483" s="678"/>
      <c r="K483" s="678"/>
      <c r="L483" s="678"/>
      <c r="M483" s="678"/>
      <c r="N483" s="678"/>
      <c r="O483" s="678"/>
      <c r="P483" s="678"/>
      <c r="Q483" s="678"/>
      <c r="R483" s="678"/>
      <c r="S483" s="678"/>
      <c r="T483" s="678"/>
      <c r="U483" s="678"/>
      <c r="V483" s="678"/>
      <c r="W483" s="678"/>
      <c r="X483" s="678"/>
      <c r="Y483" s="679"/>
      <c r="Z483" s="4"/>
      <c r="AA483" s="4"/>
      <c r="AB483" s="4"/>
    </row>
    <row r="484" spans="1:28" ht="29.25" customHeight="1" thickBot="1" x14ac:dyDescent="0.3">
      <c r="A484" s="27">
        <v>477</v>
      </c>
      <c r="B484" s="692" t="s">
        <v>513</v>
      </c>
      <c r="C484" s="693"/>
      <c r="D484" s="694"/>
      <c r="E484" s="343">
        <f t="shared" ref="E484:O484" si="56">E481+E479</f>
        <v>1683549.2000000004</v>
      </c>
      <c r="F484" s="343">
        <f t="shared" si="56"/>
        <v>1751886.8800000001</v>
      </c>
      <c r="G484" s="343">
        <f t="shared" si="56"/>
        <v>1810137</v>
      </c>
      <c r="H484" s="343">
        <f t="shared" si="56"/>
        <v>1946880.5399999998</v>
      </c>
      <c r="I484" s="343">
        <f t="shared" si="56"/>
        <v>1810137</v>
      </c>
      <c r="J484" s="343">
        <f t="shared" si="56"/>
        <v>383727.66000000003</v>
      </c>
      <c r="K484" s="343">
        <f t="shared" si="56"/>
        <v>2113757</v>
      </c>
      <c r="L484" s="343">
        <f t="shared" si="56"/>
        <v>0</v>
      </c>
      <c r="M484" s="343">
        <f t="shared" si="56"/>
        <v>2113757</v>
      </c>
      <c r="N484" s="343" t="e">
        <f t="shared" si="56"/>
        <v>#REF!</v>
      </c>
      <c r="O484" s="343">
        <f t="shared" si="56"/>
        <v>7131</v>
      </c>
      <c r="P484" s="344">
        <f t="shared" ref="P484:U484" si="57">P479</f>
        <v>2120888</v>
      </c>
      <c r="Q484" s="344">
        <f t="shared" si="57"/>
        <v>85777.98000000001</v>
      </c>
      <c r="R484" s="344">
        <f t="shared" si="57"/>
        <v>2206665.98</v>
      </c>
      <c r="S484" s="344">
        <f t="shared" si="57"/>
        <v>860979.39999999979</v>
      </c>
      <c r="T484" s="344">
        <f t="shared" si="57"/>
        <v>14172</v>
      </c>
      <c r="U484" s="344">
        <f t="shared" si="57"/>
        <v>2220837.98</v>
      </c>
      <c r="V484" s="344">
        <f>SUM(V481+V479)</f>
        <v>13318</v>
      </c>
      <c r="W484" s="344">
        <f>W479+W481</f>
        <v>2234155.98</v>
      </c>
      <c r="X484" s="344">
        <f>X481+X479</f>
        <v>1370072.62</v>
      </c>
      <c r="Y484" s="345"/>
      <c r="Z484" s="7"/>
      <c r="AA484" s="78"/>
      <c r="AB484" s="7"/>
    </row>
    <row r="485" spans="1:28" ht="26.25" customHeight="1" thickBot="1" x14ac:dyDescent="0.3">
      <c r="A485" s="27">
        <v>478</v>
      </c>
      <c r="B485" s="680" t="s">
        <v>73</v>
      </c>
      <c r="C485" s="681"/>
      <c r="D485" s="681"/>
      <c r="E485" s="681"/>
      <c r="F485" s="681"/>
      <c r="G485" s="681"/>
      <c r="H485" s="681"/>
      <c r="I485" s="681"/>
      <c r="J485" s="681"/>
      <c r="K485" s="681"/>
      <c r="L485" s="681"/>
      <c r="M485" s="681"/>
      <c r="N485" s="681"/>
      <c r="O485" s="681"/>
      <c r="P485" s="681"/>
      <c r="Q485" s="681"/>
      <c r="R485" s="681"/>
      <c r="S485" s="681"/>
      <c r="T485" s="681"/>
      <c r="U485" s="681"/>
      <c r="V485" s="681"/>
      <c r="W485" s="681"/>
      <c r="X485" s="681"/>
      <c r="Y485" s="682"/>
      <c r="Z485" s="4"/>
      <c r="AA485" s="4"/>
      <c r="AB485" s="4"/>
    </row>
    <row r="486" spans="1:28" ht="15.75" customHeight="1" x14ac:dyDescent="0.25">
      <c r="A486" s="27">
        <v>479</v>
      </c>
      <c r="B486" s="695" t="s">
        <v>514</v>
      </c>
      <c r="C486" s="696"/>
      <c r="D486" s="697"/>
      <c r="E486" s="346">
        <f t="shared" ref="E486:K486" si="58">E360</f>
        <v>926723.83000000007</v>
      </c>
      <c r="F486" s="346" t="e">
        <f t="shared" si="58"/>
        <v>#REF!</v>
      </c>
      <c r="G486" s="346" t="e">
        <f t="shared" si="58"/>
        <v>#REF!</v>
      </c>
      <c r="H486" s="347">
        <f t="shared" si="58"/>
        <v>1221984.2699999998</v>
      </c>
      <c r="I486" s="348">
        <f t="shared" si="58"/>
        <v>1139204</v>
      </c>
      <c r="J486" s="349">
        <f t="shared" si="58"/>
        <v>301902.32</v>
      </c>
      <c r="K486" s="349">
        <f t="shared" si="58"/>
        <v>1245435</v>
      </c>
      <c r="L486" s="349"/>
      <c r="M486" s="349">
        <f>M360</f>
        <v>1245435</v>
      </c>
      <c r="N486" s="350" t="e">
        <f>N360</f>
        <v>#REF!</v>
      </c>
      <c r="O486" s="349">
        <v>0</v>
      </c>
      <c r="P486" s="351">
        <f>P360</f>
        <v>1245435</v>
      </c>
      <c r="Q486" s="349">
        <f>Q360</f>
        <v>272146</v>
      </c>
      <c r="R486" s="349">
        <f>R360</f>
        <v>1517581</v>
      </c>
      <c r="S486" s="349">
        <f>S360</f>
        <v>693141.29000000015</v>
      </c>
      <c r="T486" s="349"/>
      <c r="U486" s="349">
        <f>U360</f>
        <v>1517581</v>
      </c>
      <c r="V486" s="349">
        <f>V360</f>
        <v>62065</v>
      </c>
      <c r="W486" s="349">
        <f>U486+V486</f>
        <v>1579646</v>
      </c>
      <c r="X486" s="349">
        <f>X360</f>
        <v>1036115.29</v>
      </c>
      <c r="Y486" s="349"/>
      <c r="Z486" s="4"/>
      <c r="AA486" s="4"/>
      <c r="AB486" s="4"/>
    </row>
    <row r="487" spans="1:28" ht="15.75" customHeight="1" x14ac:dyDescent="0.25">
      <c r="A487" s="27">
        <v>480</v>
      </c>
      <c r="B487" s="653" t="s">
        <v>515</v>
      </c>
      <c r="C487" s="654"/>
      <c r="D487" s="655"/>
      <c r="E487" s="115">
        <f t="shared" ref="E487:K487" si="59">E456</f>
        <v>3181410.45</v>
      </c>
      <c r="F487" s="115">
        <f t="shared" si="59"/>
        <v>225175.87</v>
      </c>
      <c r="G487" s="115">
        <f t="shared" si="59"/>
        <v>1350697</v>
      </c>
      <c r="H487" s="301">
        <f t="shared" si="59"/>
        <v>65927.350000000006</v>
      </c>
      <c r="I487" s="304">
        <f t="shared" si="59"/>
        <v>1350697</v>
      </c>
      <c r="J487" s="216">
        <f t="shared" si="59"/>
        <v>392592.72000000003</v>
      </c>
      <c r="K487" s="216">
        <f t="shared" si="59"/>
        <v>2000792</v>
      </c>
      <c r="L487" s="216">
        <v>3927</v>
      </c>
      <c r="M487" s="247">
        <f>M456</f>
        <v>2004719</v>
      </c>
      <c r="N487" s="284" t="e">
        <f>N456</f>
        <v>#REF!</v>
      </c>
      <c r="O487" s="216">
        <v>0</v>
      </c>
      <c r="P487" s="303">
        <f>P456</f>
        <v>2004719</v>
      </c>
      <c r="Q487" s="216">
        <f>Q456</f>
        <v>128000</v>
      </c>
      <c r="R487" s="216">
        <f>R456</f>
        <v>2132719</v>
      </c>
      <c r="S487" s="216">
        <f>S456</f>
        <v>612108.15</v>
      </c>
      <c r="T487" s="216"/>
      <c r="U487" s="216">
        <f>U456</f>
        <v>2132719</v>
      </c>
      <c r="V487" s="216">
        <f>V456</f>
        <v>29702</v>
      </c>
      <c r="W487" s="349">
        <f t="shared" ref="W487:W491" si="60">U487+V487</f>
        <v>2162421</v>
      </c>
      <c r="X487" s="349">
        <f>X456</f>
        <v>709609.28</v>
      </c>
      <c r="Y487" s="216"/>
      <c r="Z487" s="4"/>
      <c r="AA487" s="4"/>
      <c r="AB487" s="4"/>
    </row>
    <row r="488" spans="1:28" ht="15.75" customHeight="1" x14ac:dyDescent="0.25">
      <c r="A488" s="27">
        <v>481</v>
      </c>
      <c r="B488" s="653" t="s">
        <v>516</v>
      </c>
      <c r="C488" s="654"/>
      <c r="D488" s="655"/>
      <c r="E488" s="115">
        <f>E479</f>
        <v>1678995.2000000004</v>
      </c>
      <c r="F488" s="115">
        <f>F484</f>
        <v>1751886.8800000001</v>
      </c>
      <c r="G488" s="115">
        <f>G479</f>
        <v>1810137</v>
      </c>
      <c r="H488" s="301">
        <f>H479</f>
        <v>1946880.5399999998</v>
      </c>
      <c r="I488" s="304">
        <f>I479</f>
        <v>1810137</v>
      </c>
      <c r="J488" s="216">
        <f>J479</f>
        <v>383727.66000000003</v>
      </c>
      <c r="K488" s="216">
        <f>K479</f>
        <v>2113757</v>
      </c>
      <c r="L488" s="216"/>
      <c r="M488" s="216">
        <f t="shared" ref="M488:R488" si="61">M479</f>
        <v>2113757</v>
      </c>
      <c r="N488" s="284" t="e">
        <f t="shared" si="61"/>
        <v>#REF!</v>
      </c>
      <c r="O488" s="216">
        <f t="shared" si="61"/>
        <v>7131</v>
      </c>
      <c r="P488" s="303">
        <f t="shared" si="61"/>
        <v>2120888</v>
      </c>
      <c r="Q488" s="216">
        <f t="shared" si="61"/>
        <v>85777.98000000001</v>
      </c>
      <c r="R488" s="216">
        <f t="shared" si="61"/>
        <v>2206665.98</v>
      </c>
      <c r="S488" s="216">
        <f>S484</f>
        <v>860979.39999999979</v>
      </c>
      <c r="T488" s="216">
        <f>T484</f>
        <v>14172</v>
      </c>
      <c r="U488" s="216">
        <f>U479</f>
        <v>2220837.98</v>
      </c>
      <c r="V488" s="216">
        <f>V484</f>
        <v>13318</v>
      </c>
      <c r="W488" s="349">
        <f t="shared" si="60"/>
        <v>2234155.98</v>
      </c>
      <c r="X488" s="349">
        <f>X484</f>
        <v>1370072.62</v>
      </c>
      <c r="Y488" s="216"/>
      <c r="Z488" s="4"/>
      <c r="AA488" s="4"/>
      <c r="AB488" s="4"/>
    </row>
    <row r="489" spans="1:28" ht="15.75" customHeight="1" x14ac:dyDescent="0.25">
      <c r="A489" s="27">
        <v>482</v>
      </c>
      <c r="B489" s="656" t="s">
        <v>517</v>
      </c>
      <c r="C489" s="657"/>
      <c r="D489" s="658"/>
      <c r="E489" s="215">
        <f>E481</f>
        <v>4554</v>
      </c>
      <c r="F489" s="215">
        <v>0</v>
      </c>
      <c r="G489" s="215">
        <f>G481</f>
        <v>0</v>
      </c>
      <c r="H489" s="302">
        <v>0</v>
      </c>
      <c r="I489" s="304">
        <f>I481</f>
        <v>0</v>
      </c>
      <c r="J489" s="216">
        <f>J481</f>
        <v>0</v>
      </c>
      <c r="K489" s="216">
        <v>0</v>
      </c>
      <c r="L489" s="216"/>
      <c r="M489" s="216">
        <v>0</v>
      </c>
      <c r="N489" s="285">
        <f>N481</f>
        <v>0</v>
      </c>
      <c r="O489" s="216">
        <v>0</v>
      </c>
      <c r="P489" s="303">
        <f>P481</f>
        <v>0</v>
      </c>
      <c r="Q489" s="216">
        <f>Q481</f>
        <v>0</v>
      </c>
      <c r="R489" s="216">
        <v>0</v>
      </c>
      <c r="S489" s="216">
        <v>0</v>
      </c>
      <c r="T489" s="216"/>
      <c r="U489" s="216">
        <v>0</v>
      </c>
      <c r="V489" s="216">
        <v>0</v>
      </c>
      <c r="W489" s="349">
        <f t="shared" si="60"/>
        <v>0</v>
      </c>
      <c r="X489" s="349">
        <v>0</v>
      </c>
      <c r="Y489" s="216"/>
      <c r="Z489" s="4"/>
      <c r="AA489" s="4"/>
      <c r="AB489" s="4"/>
    </row>
    <row r="490" spans="1:28" s="144" customFormat="1" ht="15.75" customHeight="1" x14ac:dyDescent="0.25">
      <c r="A490" s="27"/>
      <c r="B490" s="686" t="s">
        <v>96</v>
      </c>
      <c r="C490" s="687"/>
      <c r="D490" s="688"/>
      <c r="E490" s="216">
        <v>63568.14</v>
      </c>
      <c r="F490" s="216">
        <v>29049.43</v>
      </c>
      <c r="G490" s="216">
        <v>29752</v>
      </c>
      <c r="H490" s="303">
        <v>29786.400000000001</v>
      </c>
      <c r="I490" s="304">
        <v>29752</v>
      </c>
      <c r="J490" s="216">
        <f>J366</f>
        <v>6617.79</v>
      </c>
      <c r="K490" s="216">
        <v>48019</v>
      </c>
      <c r="L490" s="216"/>
      <c r="M490" s="216">
        <f>K490</f>
        <v>48019</v>
      </c>
      <c r="N490" s="298">
        <f>N366</f>
        <v>48019</v>
      </c>
      <c r="O490" s="216">
        <v>0</v>
      </c>
      <c r="P490" s="303">
        <f>P366</f>
        <v>48019</v>
      </c>
      <c r="Q490" s="216">
        <f>Q366</f>
        <v>0</v>
      </c>
      <c r="R490" s="216">
        <f>R366</f>
        <v>48019</v>
      </c>
      <c r="S490" s="216">
        <f>S366</f>
        <v>13230.94</v>
      </c>
      <c r="T490" s="216"/>
      <c r="U490" s="216">
        <f>U366</f>
        <v>48019</v>
      </c>
      <c r="V490" s="216">
        <f>V366</f>
        <v>-2170</v>
      </c>
      <c r="W490" s="349">
        <f t="shared" si="60"/>
        <v>45849</v>
      </c>
      <c r="X490" s="349">
        <f>X366</f>
        <v>34262.869999999995</v>
      </c>
      <c r="Y490" s="216"/>
      <c r="Z490" s="4"/>
      <c r="AA490" s="4"/>
      <c r="AB490" s="4"/>
    </row>
    <row r="491" spans="1:28" ht="15.75" customHeight="1" thickBot="1" x14ac:dyDescent="0.3">
      <c r="A491" s="27">
        <v>483</v>
      </c>
      <c r="B491" s="659" t="s">
        <v>576</v>
      </c>
      <c r="C491" s="660"/>
      <c r="D491" s="661"/>
      <c r="E491" s="352">
        <v>0</v>
      </c>
      <c r="F491" s="352">
        <v>0</v>
      </c>
      <c r="G491" s="352">
        <v>0</v>
      </c>
      <c r="H491" s="353">
        <v>0</v>
      </c>
      <c r="I491" s="354">
        <v>0</v>
      </c>
      <c r="J491" s="352">
        <v>0</v>
      </c>
      <c r="K491" s="352">
        <v>0</v>
      </c>
      <c r="L491" s="352"/>
      <c r="M491" s="352">
        <v>0</v>
      </c>
      <c r="N491" s="353" t="e">
        <f>#REF!</f>
        <v>#REF!</v>
      </c>
      <c r="O491" s="299">
        <v>0</v>
      </c>
      <c r="P491" s="341">
        <v>0</v>
      </c>
      <c r="Q491" s="299">
        <v>0</v>
      </c>
      <c r="R491" s="299">
        <v>0</v>
      </c>
      <c r="S491" s="299">
        <v>0</v>
      </c>
      <c r="T491" s="299"/>
      <c r="U491" s="299">
        <v>0</v>
      </c>
      <c r="V491" s="299">
        <v>0</v>
      </c>
      <c r="W491" s="349">
        <f t="shared" si="60"/>
        <v>0</v>
      </c>
      <c r="X491" s="464">
        <v>0</v>
      </c>
      <c r="Y491" s="299" t="str">
        <f>Y366</f>
        <v xml:space="preserve"> </v>
      </c>
      <c r="Z491" s="4"/>
      <c r="AA491" s="4"/>
      <c r="AB491" s="4"/>
    </row>
    <row r="492" spans="1:28" ht="29.25" customHeight="1" thickBot="1" x14ac:dyDescent="0.3">
      <c r="A492" s="27">
        <v>484</v>
      </c>
      <c r="B492" s="577" t="s">
        <v>518</v>
      </c>
      <c r="C492" s="578"/>
      <c r="D492" s="579"/>
      <c r="E492" s="355">
        <f>SUM(E486:E491)</f>
        <v>5855251.6200000001</v>
      </c>
      <c r="F492" s="355" t="e">
        <f>F491+F488+F487+F486</f>
        <v>#REF!</v>
      </c>
      <c r="G492" s="355" t="e">
        <f>G486+G487+G488+G489+G490+G491</f>
        <v>#REF!</v>
      </c>
      <c r="H492" s="342">
        <f>SUM(H486:H491)</f>
        <v>3264578.5599999996</v>
      </c>
      <c r="I492" s="356">
        <f>I486+I487+I488+I489+I490+I491</f>
        <v>4329790</v>
      </c>
      <c r="J492" s="355">
        <f>J486+J487+J488+J489+J490+J491</f>
        <v>1084840.4900000002</v>
      </c>
      <c r="K492" s="355">
        <f>SUM(K486:K491)</f>
        <v>5408003</v>
      </c>
      <c r="L492" s="355">
        <f>L487</f>
        <v>3927</v>
      </c>
      <c r="M492" s="355">
        <f>SUM(M486:M491)</f>
        <v>5411930</v>
      </c>
      <c r="N492" s="342" t="e">
        <f>N486+N487+N488+N489+N490+N491</f>
        <v>#REF!</v>
      </c>
      <c r="O492" s="300">
        <f>O488</f>
        <v>7131</v>
      </c>
      <c r="P492" s="342">
        <f>SUM(P486:P491)</f>
        <v>5419061</v>
      </c>
      <c r="Q492" s="357">
        <f>SUM(Q486:Q491)</f>
        <v>485923.98</v>
      </c>
      <c r="R492" s="357">
        <f>SUM(R486:R491)</f>
        <v>5904984.9800000004</v>
      </c>
      <c r="S492" s="361">
        <f>SUM(S486:S491)</f>
        <v>2179459.7799999998</v>
      </c>
      <c r="T492" s="361">
        <f>T488</f>
        <v>14172</v>
      </c>
      <c r="U492" s="361">
        <f>R492+T492</f>
        <v>5919156.9800000004</v>
      </c>
      <c r="V492" s="361">
        <f>SUM(V486:V491)</f>
        <v>102915</v>
      </c>
      <c r="W492" s="361">
        <f>SUM(W486:W491)</f>
        <v>6022071.9800000004</v>
      </c>
      <c r="X492" s="361">
        <f>X486+X487+X488+X489+X490+X4910</f>
        <v>3150060.0600000005</v>
      </c>
      <c r="Y492" s="358"/>
      <c r="Z492" s="7"/>
      <c r="AA492" s="78"/>
      <c r="AB492" s="7"/>
    </row>
    <row r="493" spans="1:28" ht="15.75" customHeight="1" x14ac:dyDescent="0.25">
      <c r="A493" s="27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46"/>
      <c r="M493" s="146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28"/>
      <c r="Z493" s="4"/>
      <c r="AA493" s="4"/>
      <c r="AB493" s="4"/>
    </row>
    <row r="494" spans="1:28" ht="15.75" customHeight="1" x14ac:dyDescent="0.25">
      <c r="A494" s="27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8"/>
      <c r="Z494" s="4"/>
      <c r="AA494" s="4"/>
      <c r="AB494" s="4"/>
    </row>
    <row r="495" spans="1:28" ht="15.75" customHeight="1" x14ac:dyDescent="0.25">
      <c r="A495" s="27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28"/>
      <c r="Z495" s="4"/>
      <c r="AA495" s="4"/>
      <c r="AB495" s="4"/>
    </row>
    <row r="496" spans="1:28" ht="15.75" customHeight="1" x14ac:dyDescent="0.25">
      <c r="A496" s="27"/>
      <c r="B496" s="4"/>
      <c r="C496" s="4"/>
      <c r="D496" s="4"/>
      <c r="E496" s="4"/>
      <c r="F496" s="4"/>
      <c r="G496" s="4"/>
      <c r="H496" s="4"/>
      <c r="I496" s="4" t="s">
        <v>73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28"/>
      <c r="Z496" s="4"/>
      <c r="AA496" s="4"/>
      <c r="AB496" s="4"/>
    </row>
    <row r="497" spans="1:28" ht="15.75" customHeight="1" x14ac:dyDescent="0.25">
      <c r="A497" s="27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28"/>
      <c r="Z497" s="4"/>
      <c r="AA497" s="4"/>
      <c r="AB497" s="4"/>
    </row>
    <row r="498" spans="1:28" ht="15.75" customHeight="1" x14ac:dyDescent="0.25">
      <c r="A498" s="27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28"/>
      <c r="Z498" s="4"/>
      <c r="AA498" s="4"/>
      <c r="AB498" s="4"/>
    </row>
    <row r="499" spans="1:28" ht="15.75" customHeight="1" x14ac:dyDescent="0.25">
      <c r="A499" s="27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28"/>
      <c r="Z499" s="4"/>
      <c r="AA499" s="4"/>
      <c r="AB499" s="4"/>
    </row>
    <row r="500" spans="1:28" ht="15.75" customHeight="1" x14ac:dyDescent="0.25">
      <c r="A500" s="27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28"/>
      <c r="Z500" s="4"/>
      <c r="AA500" s="4"/>
      <c r="AB500" s="4"/>
    </row>
    <row r="501" spans="1:28" ht="15.75" customHeight="1" x14ac:dyDescent="0.25">
      <c r="A501" s="27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28"/>
      <c r="Z501" s="4"/>
      <c r="AA501" s="4"/>
      <c r="AB501" s="4"/>
    </row>
    <row r="502" spans="1:28" ht="15.75" customHeight="1" x14ac:dyDescent="0.25">
      <c r="A502" s="27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28"/>
      <c r="Z502" s="4"/>
      <c r="AA502" s="4"/>
      <c r="AB502" s="4"/>
    </row>
    <row r="503" spans="1:28" ht="15.75" customHeight="1" x14ac:dyDescent="0.25">
      <c r="A503" s="27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28"/>
      <c r="Z503" s="4"/>
      <c r="AA503" s="4"/>
      <c r="AB503" s="4"/>
    </row>
    <row r="504" spans="1:28" ht="15.75" customHeight="1" x14ac:dyDescent="0.25">
      <c r="A504" s="27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28"/>
      <c r="Z504" s="4"/>
      <c r="AA504" s="4"/>
      <c r="AB504" s="4"/>
    </row>
    <row r="505" spans="1:28" ht="15.75" customHeight="1" x14ac:dyDescent="0.25">
      <c r="A505" s="27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28"/>
      <c r="Z505" s="4"/>
      <c r="AA505" s="4"/>
      <c r="AB505" s="4"/>
    </row>
    <row r="506" spans="1:28" ht="15.75" customHeight="1" x14ac:dyDescent="0.25">
      <c r="A506" s="27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28"/>
      <c r="Z506" s="4"/>
      <c r="AA506" s="4"/>
      <c r="AB506" s="4"/>
    </row>
    <row r="507" spans="1:28" ht="15.75" customHeight="1" x14ac:dyDescent="0.25">
      <c r="A507" s="27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28"/>
      <c r="Z507" s="4"/>
      <c r="AA507" s="4"/>
      <c r="AB507" s="4"/>
    </row>
    <row r="508" spans="1:28" ht="15.75" customHeight="1" x14ac:dyDescent="0.25">
      <c r="A508" s="27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28"/>
      <c r="Z508" s="4"/>
      <c r="AA508" s="4"/>
      <c r="AB508" s="4"/>
    </row>
    <row r="509" spans="1:28" ht="15.75" customHeight="1" x14ac:dyDescent="0.25">
      <c r="A509" s="27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28"/>
      <c r="Z509" s="4"/>
      <c r="AA509" s="4"/>
      <c r="AB509" s="4"/>
    </row>
    <row r="510" spans="1:28" ht="15.75" customHeight="1" x14ac:dyDescent="0.25">
      <c r="A510" s="27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28"/>
      <c r="Z510" s="4"/>
      <c r="AA510" s="4"/>
      <c r="AB510" s="4"/>
    </row>
    <row r="511" spans="1:28" ht="15.75" customHeight="1" x14ac:dyDescent="0.25">
      <c r="A511" s="27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28"/>
      <c r="Z511" s="4"/>
      <c r="AA511" s="4"/>
      <c r="AB511" s="4"/>
    </row>
    <row r="512" spans="1:28" ht="15.75" customHeight="1" x14ac:dyDescent="0.25">
      <c r="A512" s="27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28"/>
      <c r="Z512" s="4"/>
      <c r="AA512" s="4"/>
      <c r="AB512" s="4"/>
    </row>
    <row r="513" spans="1:28" ht="15.75" customHeight="1" x14ac:dyDescent="0.25">
      <c r="A513" s="27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28"/>
      <c r="Z513" s="4"/>
      <c r="AA513" s="4"/>
      <c r="AB513" s="4"/>
    </row>
    <row r="514" spans="1:28" ht="15.75" customHeight="1" x14ac:dyDescent="0.25">
      <c r="A514" s="27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28"/>
      <c r="Z514" s="4"/>
      <c r="AA514" s="4"/>
      <c r="AB514" s="4"/>
    </row>
    <row r="515" spans="1:28" ht="15.75" customHeight="1" x14ac:dyDescent="0.25">
      <c r="A515" s="27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28"/>
      <c r="Z515" s="4"/>
      <c r="AA515" s="4"/>
      <c r="AB515" s="4"/>
    </row>
    <row r="516" spans="1:28" ht="15.75" customHeight="1" x14ac:dyDescent="0.25">
      <c r="A516" s="27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28"/>
      <c r="Z516" s="4"/>
      <c r="AA516" s="4"/>
      <c r="AB516" s="4"/>
    </row>
    <row r="517" spans="1:28" ht="15.75" customHeight="1" x14ac:dyDescent="0.25">
      <c r="A517" s="27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28"/>
      <c r="Z517" s="4"/>
      <c r="AA517" s="4"/>
      <c r="AB517" s="4"/>
    </row>
    <row r="518" spans="1:28" ht="15.75" customHeight="1" x14ac:dyDescent="0.25">
      <c r="A518" s="27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28"/>
      <c r="Z518" s="4"/>
      <c r="AA518" s="4"/>
      <c r="AB518" s="4"/>
    </row>
    <row r="519" spans="1:28" ht="15.75" customHeight="1" x14ac:dyDescent="0.25">
      <c r="A519" s="27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28"/>
      <c r="Z519" s="4"/>
      <c r="AA519" s="4"/>
      <c r="AB519" s="4"/>
    </row>
    <row r="520" spans="1:28" ht="15.75" customHeight="1" x14ac:dyDescent="0.25">
      <c r="A520" s="27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28"/>
      <c r="Z520" s="4"/>
      <c r="AA520" s="4"/>
      <c r="AB520" s="4"/>
    </row>
    <row r="521" spans="1:28" ht="15.75" customHeight="1" x14ac:dyDescent="0.25">
      <c r="A521" s="27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28"/>
      <c r="Z521" s="4"/>
      <c r="AA521" s="4"/>
      <c r="AB521" s="4"/>
    </row>
    <row r="522" spans="1:28" ht="15.75" customHeight="1" x14ac:dyDescent="0.25">
      <c r="A522" s="27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28"/>
      <c r="Z522" s="4"/>
      <c r="AA522" s="4"/>
      <c r="AB522" s="4"/>
    </row>
    <row r="523" spans="1:28" ht="15.75" customHeight="1" x14ac:dyDescent="0.25">
      <c r="A523" s="27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28"/>
      <c r="Z523" s="4"/>
      <c r="AA523" s="4"/>
      <c r="AB523" s="4"/>
    </row>
    <row r="524" spans="1:28" ht="15.75" customHeight="1" x14ac:dyDescent="0.25">
      <c r="A524" s="27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28"/>
      <c r="Z524" s="4"/>
      <c r="AA524" s="4"/>
      <c r="AB524" s="4"/>
    </row>
    <row r="525" spans="1:28" ht="15.75" customHeight="1" x14ac:dyDescent="0.25">
      <c r="A525" s="27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28"/>
      <c r="Z525" s="4"/>
      <c r="AA525" s="4"/>
      <c r="AB525" s="4"/>
    </row>
    <row r="526" spans="1:28" ht="15.75" customHeight="1" x14ac:dyDescent="0.25">
      <c r="A526" s="27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28"/>
      <c r="Z526" s="4"/>
      <c r="AA526" s="4"/>
      <c r="AB526" s="4"/>
    </row>
    <row r="527" spans="1:28" ht="15.75" customHeight="1" x14ac:dyDescent="0.25">
      <c r="A527" s="27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28"/>
      <c r="Z527" s="4"/>
      <c r="AA527" s="4"/>
      <c r="AB527" s="4"/>
    </row>
    <row r="528" spans="1:28" ht="15.75" customHeight="1" x14ac:dyDescent="0.25">
      <c r="A528" s="27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28"/>
      <c r="Z528" s="4"/>
      <c r="AA528" s="4"/>
      <c r="AB528" s="4"/>
    </row>
    <row r="529" spans="1:28" ht="15.75" customHeight="1" x14ac:dyDescent="0.25">
      <c r="A529" s="27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28"/>
      <c r="Z529" s="4"/>
      <c r="AA529" s="4"/>
      <c r="AB529" s="4"/>
    </row>
    <row r="530" spans="1:28" ht="15.75" customHeight="1" x14ac:dyDescent="0.25">
      <c r="A530" s="27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28"/>
      <c r="Z530" s="4"/>
      <c r="AA530" s="4"/>
      <c r="AB530" s="4"/>
    </row>
    <row r="531" spans="1:28" ht="15.75" customHeight="1" x14ac:dyDescent="0.25">
      <c r="A531" s="27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28"/>
      <c r="Z531" s="4"/>
      <c r="AA531" s="4"/>
      <c r="AB531" s="4"/>
    </row>
    <row r="532" spans="1:28" ht="15.75" customHeight="1" x14ac:dyDescent="0.25">
      <c r="A532" s="27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28"/>
      <c r="Z532" s="4"/>
      <c r="AA532" s="4"/>
      <c r="AB532" s="4"/>
    </row>
    <row r="533" spans="1:28" ht="15.75" customHeight="1" x14ac:dyDescent="0.25">
      <c r="A533" s="27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28"/>
      <c r="Z533" s="4"/>
      <c r="AA533" s="4"/>
      <c r="AB533" s="4"/>
    </row>
    <row r="534" spans="1:28" ht="15.75" customHeight="1" x14ac:dyDescent="0.25">
      <c r="A534" s="27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28"/>
      <c r="Z534" s="4"/>
      <c r="AA534" s="4"/>
      <c r="AB534" s="4"/>
    </row>
    <row r="535" spans="1:28" ht="15.75" customHeight="1" x14ac:dyDescent="0.25">
      <c r="A535" s="27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28"/>
      <c r="Z535" s="4"/>
      <c r="AA535" s="4"/>
      <c r="AB535" s="4"/>
    </row>
    <row r="536" spans="1:28" ht="15.75" customHeight="1" x14ac:dyDescent="0.25">
      <c r="A536" s="27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28"/>
      <c r="Z536" s="4"/>
      <c r="AA536" s="4"/>
      <c r="AB536" s="4"/>
    </row>
    <row r="537" spans="1:28" ht="15.75" customHeight="1" x14ac:dyDescent="0.25">
      <c r="A537" s="27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28"/>
      <c r="Z537" s="4"/>
      <c r="AA537" s="4"/>
      <c r="AB537" s="4"/>
    </row>
    <row r="538" spans="1:28" ht="15.75" customHeight="1" x14ac:dyDescent="0.25">
      <c r="A538" s="27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28"/>
      <c r="Z538" s="4"/>
      <c r="AA538" s="4"/>
      <c r="AB538" s="4"/>
    </row>
    <row r="539" spans="1:28" ht="15.75" customHeight="1" x14ac:dyDescent="0.25">
      <c r="A539" s="27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28"/>
      <c r="Z539" s="4"/>
      <c r="AA539" s="4"/>
      <c r="AB539" s="4"/>
    </row>
    <row r="540" spans="1:28" ht="15.75" customHeight="1" x14ac:dyDescent="0.25">
      <c r="A540" s="27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28"/>
      <c r="Z540" s="4"/>
      <c r="AA540" s="4"/>
      <c r="AB540" s="4"/>
    </row>
    <row r="541" spans="1:28" ht="15.75" customHeight="1" x14ac:dyDescent="0.25">
      <c r="A541" s="27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28"/>
      <c r="Z541" s="4"/>
      <c r="AA541" s="4"/>
      <c r="AB541" s="4"/>
    </row>
    <row r="542" spans="1:28" ht="15.75" customHeight="1" x14ac:dyDescent="0.25">
      <c r="A542" s="27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28"/>
      <c r="Z542" s="4"/>
      <c r="AA542" s="4"/>
      <c r="AB542" s="4"/>
    </row>
    <row r="543" spans="1:28" ht="15.75" customHeight="1" x14ac:dyDescent="0.25">
      <c r="A543" s="27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28"/>
      <c r="Z543" s="4"/>
      <c r="AA543" s="4"/>
      <c r="AB543" s="4"/>
    </row>
    <row r="544" spans="1:28" ht="15.75" customHeight="1" x14ac:dyDescent="0.25">
      <c r="A544" s="27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28"/>
      <c r="Z544" s="4"/>
      <c r="AA544" s="4"/>
      <c r="AB544" s="4"/>
    </row>
    <row r="545" spans="1:28" ht="15.75" customHeight="1" x14ac:dyDescent="0.25">
      <c r="A545" s="27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28"/>
      <c r="Z545" s="4"/>
      <c r="AA545" s="4"/>
      <c r="AB545" s="4"/>
    </row>
    <row r="546" spans="1:28" ht="15.75" customHeight="1" x14ac:dyDescent="0.25">
      <c r="A546" s="27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28"/>
      <c r="Z546" s="4"/>
      <c r="AA546" s="4"/>
      <c r="AB546" s="4"/>
    </row>
    <row r="547" spans="1:28" ht="15.75" customHeight="1" x14ac:dyDescent="0.25">
      <c r="A547" s="27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28"/>
      <c r="Z547" s="4"/>
      <c r="AA547" s="4"/>
      <c r="AB547" s="4"/>
    </row>
    <row r="548" spans="1:28" ht="15.75" customHeight="1" x14ac:dyDescent="0.25">
      <c r="A548" s="27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28"/>
      <c r="Z548" s="4"/>
      <c r="AA548" s="4"/>
      <c r="AB548" s="4"/>
    </row>
    <row r="549" spans="1:28" ht="15.75" customHeight="1" x14ac:dyDescent="0.25">
      <c r="A549" s="27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28"/>
      <c r="Z549" s="4"/>
      <c r="AA549" s="4"/>
      <c r="AB549" s="4"/>
    </row>
    <row r="550" spans="1:28" ht="15.75" customHeight="1" x14ac:dyDescent="0.25">
      <c r="A550" s="27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28"/>
      <c r="Z550" s="4"/>
      <c r="AA550" s="4"/>
      <c r="AB550" s="4"/>
    </row>
    <row r="551" spans="1:28" ht="15.75" customHeight="1" x14ac:dyDescent="0.25">
      <c r="A551" s="27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28"/>
      <c r="Z551" s="4"/>
      <c r="AA551" s="4"/>
      <c r="AB551" s="4"/>
    </row>
    <row r="552" spans="1:28" ht="15.75" customHeight="1" x14ac:dyDescent="0.25">
      <c r="A552" s="27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28"/>
      <c r="Z552" s="4"/>
      <c r="AA552" s="4"/>
      <c r="AB552" s="4"/>
    </row>
    <row r="553" spans="1:28" ht="15.75" customHeight="1" x14ac:dyDescent="0.25">
      <c r="A553" s="27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28"/>
      <c r="Z553" s="4"/>
      <c r="AA553" s="4"/>
      <c r="AB553" s="4"/>
    </row>
    <row r="554" spans="1:28" ht="15.75" customHeight="1" x14ac:dyDescent="0.25">
      <c r="A554" s="27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28"/>
      <c r="Z554" s="4"/>
      <c r="AA554" s="4"/>
      <c r="AB554" s="4"/>
    </row>
    <row r="555" spans="1:28" ht="15.75" customHeight="1" x14ac:dyDescent="0.25">
      <c r="A555" s="27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28"/>
      <c r="Z555" s="4"/>
      <c r="AA555" s="4"/>
      <c r="AB555" s="4"/>
    </row>
    <row r="556" spans="1:28" ht="15.75" customHeight="1" x14ac:dyDescent="0.25">
      <c r="A556" s="27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28"/>
      <c r="Z556" s="4"/>
      <c r="AA556" s="4"/>
      <c r="AB556" s="4"/>
    </row>
    <row r="557" spans="1:28" ht="15.75" customHeight="1" x14ac:dyDescent="0.25">
      <c r="A557" s="27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28"/>
      <c r="Z557" s="4"/>
      <c r="AA557" s="4"/>
      <c r="AB557" s="4"/>
    </row>
    <row r="558" spans="1:28" ht="15.75" customHeight="1" x14ac:dyDescent="0.25">
      <c r="A558" s="27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28"/>
      <c r="Z558" s="4"/>
      <c r="AA558" s="4"/>
      <c r="AB558" s="4"/>
    </row>
    <row r="559" spans="1:28" ht="15.75" customHeight="1" x14ac:dyDescent="0.25">
      <c r="A559" s="27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28"/>
      <c r="Z559" s="4"/>
      <c r="AA559" s="4"/>
      <c r="AB559" s="4"/>
    </row>
    <row r="560" spans="1:28" ht="15.75" customHeight="1" x14ac:dyDescent="0.25">
      <c r="A560" s="27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28"/>
      <c r="Z560" s="4"/>
      <c r="AA560" s="4"/>
      <c r="AB560" s="4"/>
    </row>
    <row r="561" spans="1:28" ht="15.75" customHeight="1" x14ac:dyDescent="0.25">
      <c r="A561" s="27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28"/>
      <c r="Z561" s="4"/>
      <c r="AA561" s="4"/>
      <c r="AB561" s="4"/>
    </row>
    <row r="562" spans="1:28" ht="15.75" customHeight="1" x14ac:dyDescent="0.25">
      <c r="A562" s="27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28"/>
      <c r="Z562" s="4"/>
      <c r="AA562" s="4"/>
      <c r="AB562" s="4"/>
    </row>
    <row r="563" spans="1:28" ht="15.75" customHeight="1" x14ac:dyDescent="0.25">
      <c r="A563" s="27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28"/>
      <c r="Z563" s="4"/>
      <c r="AA563" s="4"/>
      <c r="AB563" s="4"/>
    </row>
    <row r="564" spans="1:28" ht="15.75" customHeight="1" x14ac:dyDescent="0.25">
      <c r="A564" s="27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28"/>
      <c r="Z564" s="4"/>
      <c r="AA564" s="4"/>
      <c r="AB564" s="4"/>
    </row>
    <row r="565" spans="1:28" ht="15.75" customHeight="1" x14ac:dyDescent="0.25">
      <c r="A565" s="27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28"/>
      <c r="Z565" s="4"/>
      <c r="AA565" s="4"/>
      <c r="AB565" s="4"/>
    </row>
    <row r="566" spans="1:28" ht="15.75" customHeight="1" x14ac:dyDescent="0.25">
      <c r="A566" s="27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28"/>
      <c r="Z566" s="4"/>
      <c r="AA566" s="4"/>
      <c r="AB566" s="4"/>
    </row>
    <row r="567" spans="1:28" ht="15.75" customHeight="1" x14ac:dyDescent="0.25">
      <c r="A567" s="27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28"/>
      <c r="Z567" s="4"/>
      <c r="AA567" s="4"/>
      <c r="AB567" s="4"/>
    </row>
    <row r="568" spans="1:28" ht="15.75" customHeight="1" x14ac:dyDescent="0.25">
      <c r="A568" s="27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28"/>
      <c r="Z568" s="4"/>
      <c r="AA568" s="4"/>
      <c r="AB568" s="4"/>
    </row>
    <row r="569" spans="1:28" ht="15.75" customHeight="1" x14ac:dyDescent="0.25">
      <c r="A569" s="27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28"/>
      <c r="Z569" s="4"/>
      <c r="AA569" s="4"/>
      <c r="AB569" s="4"/>
    </row>
    <row r="570" spans="1:28" ht="15.75" customHeight="1" x14ac:dyDescent="0.25">
      <c r="A570" s="27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28"/>
      <c r="Z570" s="4"/>
      <c r="AA570" s="4"/>
      <c r="AB570" s="4"/>
    </row>
    <row r="571" spans="1:28" ht="15.75" customHeight="1" x14ac:dyDescent="0.25">
      <c r="A571" s="27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28"/>
      <c r="Z571" s="4"/>
      <c r="AA571" s="4"/>
      <c r="AB571" s="4"/>
    </row>
    <row r="572" spans="1:28" ht="15.75" customHeight="1" x14ac:dyDescent="0.25">
      <c r="A572" s="27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28"/>
      <c r="Z572" s="4"/>
      <c r="AA572" s="4"/>
      <c r="AB572" s="4"/>
    </row>
    <row r="573" spans="1:28" ht="15.75" customHeight="1" x14ac:dyDescent="0.25">
      <c r="A573" s="27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28"/>
      <c r="Z573" s="4"/>
      <c r="AA573" s="4"/>
      <c r="AB573" s="4"/>
    </row>
    <row r="574" spans="1:28" ht="15.75" customHeight="1" x14ac:dyDescent="0.25">
      <c r="A574" s="27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28"/>
      <c r="Z574" s="4"/>
      <c r="AA574" s="4"/>
      <c r="AB574" s="4"/>
    </row>
    <row r="575" spans="1:28" ht="15.75" customHeight="1" x14ac:dyDescent="0.25">
      <c r="A575" s="27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28"/>
      <c r="Z575" s="4"/>
      <c r="AA575" s="4"/>
      <c r="AB575" s="4"/>
    </row>
    <row r="576" spans="1:28" ht="15.75" customHeight="1" x14ac:dyDescent="0.25">
      <c r="A576" s="27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28"/>
      <c r="Z576" s="4"/>
      <c r="AA576" s="4"/>
      <c r="AB576" s="4"/>
    </row>
    <row r="577" spans="1:28" ht="15.75" customHeight="1" x14ac:dyDescent="0.25">
      <c r="A577" s="27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28"/>
      <c r="Z577" s="4"/>
      <c r="AA577" s="4"/>
      <c r="AB577" s="4"/>
    </row>
    <row r="578" spans="1:28" ht="15.75" customHeight="1" x14ac:dyDescent="0.25">
      <c r="A578" s="27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28"/>
      <c r="Z578" s="4"/>
      <c r="AA578" s="4"/>
      <c r="AB578" s="4"/>
    </row>
    <row r="579" spans="1:28" ht="15.75" customHeight="1" x14ac:dyDescent="0.25">
      <c r="A579" s="27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28"/>
      <c r="Z579" s="4"/>
      <c r="AA579" s="4"/>
      <c r="AB579" s="4"/>
    </row>
    <row r="580" spans="1:28" ht="15.75" customHeight="1" x14ac:dyDescent="0.25">
      <c r="A580" s="27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28"/>
      <c r="Z580" s="4"/>
      <c r="AA580" s="4"/>
      <c r="AB580" s="4"/>
    </row>
    <row r="581" spans="1:28" ht="15.75" customHeight="1" x14ac:dyDescent="0.25">
      <c r="A581" s="27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28"/>
      <c r="Z581" s="4"/>
      <c r="AA581" s="4"/>
      <c r="AB581" s="4"/>
    </row>
    <row r="582" spans="1:28" ht="15.75" customHeight="1" x14ac:dyDescent="0.25">
      <c r="A582" s="27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28"/>
      <c r="Z582" s="4"/>
      <c r="AA582" s="4"/>
      <c r="AB582" s="4"/>
    </row>
    <row r="583" spans="1:28" ht="15.75" customHeight="1" x14ac:dyDescent="0.25">
      <c r="A583" s="27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28"/>
      <c r="Z583" s="4"/>
      <c r="AA583" s="4"/>
      <c r="AB583" s="4"/>
    </row>
    <row r="584" spans="1:28" ht="15.75" customHeight="1" x14ac:dyDescent="0.25">
      <c r="A584" s="27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28"/>
      <c r="Z584" s="4"/>
      <c r="AA584" s="4"/>
      <c r="AB584" s="4"/>
    </row>
    <row r="585" spans="1:28" ht="15.75" customHeight="1" x14ac:dyDescent="0.25">
      <c r="A585" s="27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28"/>
      <c r="Z585" s="4"/>
      <c r="AA585" s="4"/>
      <c r="AB585" s="4"/>
    </row>
    <row r="586" spans="1:28" ht="15.75" customHeight="1" x14ac:dyDescent="0.25">
      <c r="A586" s="27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28"/>
      <c r="Z586" s="4"/>
      <c r="AA586" s="4"/>
      <c r="AB586" s="4"/>
    </row>
    <row r="587" spans="1:28" ht="15.75" customHeight="1" x14ac:dyDescent="0.25">
      <c r="A587" s="2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28"/>
      <c r="Z587" s="4"/>
      <c r="AA587" s="4"/>
      <c r="AB587" s="4"/>
    </row>
    <row r="588" spans="1:28" ht="15.75" customHeight="1" x14ac:dyDescent="0.25">
      <c r="A588" s="2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28"/>
      <c r="Z588" s="4"/>
      <c r="AA588" s="4"/>
      <c r="AB588" s="4"/>
    </row>
    <row r="589" spans="1:28" ht="15.75" customHeight="1" x14ac:dyDescent="0.25">
      <c r="A589" s="2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28"/>
      <c r="Z589" s="4"/>
      <c r="AA589" s="4"/>
      <c r="AB589" s="4"/>
    </row>
    <row r="590" spans="1:28" ht="15.75" customHeight="1" x14ac:dyDescent="0.25">
      <c r="A590" s="2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28"/>
      <c r="Z590" s="4"/>
      <c r="AA590" s="4"/>
      <c r="AB590" s="4"/>
    </row>
    <row r="591" spans="1:28" ht="15.75" customHeight="1" x14ac:dyDescent="0.25">
      <c r="A591" s="2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28"/>
      <c r="Z591" s="4"/>
      <c r="AA591" s="4"/>
      <c r="AB591" s="4"/>
    </row>
    <row r="592" spans="1:28" ht="15.75" customHeight="1" x14ac:dyDescent="0.25">
      <c r="A592" s="2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28"/>
      <c r="Z592" s="4"/>
      <c r="AA592" s="4"/>
      <c r="AB592" s="4"/>
    </row>
    <row r="593" spans="1:28" ht="15.75" customHeight="1" x14ac:dyDescent="0.25">
      <c r="A593" s="2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28"/>
      <c r="Z593" s="4"/>
      <c r="AA593" s="4"/>
      <c r="AB593" s="4"/>
    </row>
    <row r="594" spans="1:28" ht="15.75" customHeight="1" x14ac:dyDescent="0.25">
      <c r="A594" s="2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28"/>
      <c r="Z594" s="4"/>
      <c r="AA594" s="4"/>
      <c r="AB594" s="4"/>
    </row>
    <row r="595" spans="1:28" ht="15.75" customHeight="1" x14ac:dyDescent="0.25">
      <c r="A595" s="2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28"/>
      <c r="Z595" s="4"/>
      <c r="AA595" s="4"/>
      <c r="AB595" s="4"/>
    </row>
    <row r="596" spans="1:28" ht="15.75" customHeight="1" x14ac:dyDescent="0.25">
      <c r="A596" s="2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28"/>
      <c r="Z596" s="4"/>
      <c r="AA596" s="4"/>
      <c r="AB596" s="4"/>
    </row>
    <row r="597" spans="1:28" ht="15.75" customHeight="1" x14ac:dyDescent="0.25">
      <c r="A597" s="2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28"/>
      <c r="Z597" s="4"/>
      <c r="AA597" s="4"/>
      <c r="AB597" s="4"/>
    </row>
    <row r="598" spans="1:28" ht="15.75" customHeight="1" x14ac:dyDescent="0.25">
      <c r="A598" s="2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28"/>
      <c r="Z598" s="4"/>
      <c r="AA598" s="4"/>
      <c r="AB598" s="4"/>
    </row>
    <row r="599" spans="1:28" ht="15.75" customHeight="1" x14ac:dyDescent="0.25">
      <c r="A599" s="2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28"/>
      <c r="Z599" s="4"/>
      <c r="AA599" s="4"/>
      <c r="AB599" s="4"/>
    </row>
    <row r="600" spans="1:28" ht="15.75" customHeight="1" x14ac:dyDescent="0.25">
      <c r="A600" s="2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28"/>
      <c r="Z600" s="4"/>
      <c r="AA600" s="4"/>
      <c r="AB600" s="4"/>
    </row>
    <row r="601" spans="1:28" ht="15.75" customHeight="1" x14ac:dyDescent="0.25">
      <c r="A601" s="2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28"/>
      <c r="Z601" s="4"/>
      <c r="AA601" s="4"/>
      <c r="AB601" s="4"/>
    </row>
    <row r="602" spans="1:28" ht="15.75" customHeight="1" x14ac:dyDescent="0.25">
      <c r="A602" s="2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28"/>
      <c r="Z602" s="4"/>
      <c r="AA602" s="4"/>
      <c r="AB602" s="4"/>
    </row>
    <row r="603" spans="1:28" ht="15.75" customHeight="1" x14ac:dyDescent="0.25">
      <c r="A603" s="2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28"/>
      <c r="Z603" s="4"/>
      <c r="AA603" s="4"/>
      <c r="AB603" s="4"/>
    </row>
    <row r="604" spans="1:28" ht="15.75" customHeight="1" x14ac:dyDescent="0.25">
      <c r="A604" s="2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28"/>
      <c r="Z604" s="4"/>
      <c r="AA604" s="4"/>
      <c r="AB604" s="4"/>
    </row>
    <row r="605" spans="1:28" ht="15.75" customHeight="1" x14ac:dyDescent="0.25">
      <c r="A605" s="2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28"/>
      <c r="Z605" s="4"/>
      <c r="AA605" s="4"/>
      <c r="AB605" s="4"/>
    </row>
    <row r="606" spans="1:28" ht="15.75" customHeight="1" x14ac:dyDescent="0.25">
      <c r="A606" s="2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28"/>
      <c r="Z606" s="4"/>
      <c r="AA606" s="4"/>
      <c r="AB606" s="4"/>
    </row>
    <row r="607" spans="1:28" ht="15.75" customHeight="1" x14ac:dyDescent="0.25">
      <c r="A607" s="2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28"/>
      <c r="Z607" s="4"/>
      <c r="AA607" s="4"/>
      <c r="AB607" s="4"/>
    </row>
    <row r="608" spans="1:28" ht="15.75" customHeight="1" x14ac:dyDescent="0.25">
      <c r="A608" s="2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28"/>
      <c r="Z608" s="4"/>
      <c r="AA608" s="4"/>
      <c r="AB608" s="4"/>
    </row>
    <row r="609" spans="1:28" ht="15.75" customHeight="1" x14ac:dyDescent="0.25">
      <c r="A609" s="2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28"/>
      <c r="Z609" s="4"/>
      <c r="AA609" s="4"/>
      <c r="AB609" s="4"/>
    </row>
    <row r="610" spans="1:28" ht="15.75" customHeight="1" x14ac:dyDescent="0.25">
      <c r="A610" s="2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28"/>
      <c r="Z610" s="4"/>
      <c r="AA610" s="4"/>
      <c r="AB610" s="4"/>
    </row>
    <row r="611" spans="1:28" ht="15.75" customHeight="1" x14ac:dyDescent="0.25">
      <c r="A611" s="2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28"/>
      <c r="Z611" s="4"/>
      <c r="AA611" s="4"/>
      <c r="AB611" s="4"/>
    </row>
    <row r="612" spans="1:28" ht="15.75" customHeight="1" x14ac:dyDescent="0.25">
      <c r="A612" s="2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28"/>
      <c r="Z612" s="4"/>
      <c r="AA612" s="4"/>
      <c r="AB612" s="4"/>
    </row>
    <row r="613" spans="1:28" ht="15.75" customHeight="1" x14ac:dyDescent="0.25">
      <c r="A613" s="2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28"/>
      <c r="Z613" s="4"/>
      <c r="AA613" s="4"/>
      <c r="AB613" s="4"/>
    </row>
    <row r="614" spans="1:28" ht="15.75" customHeight="1" x14ac:dyDescent="0.25">
      <c r="A614" s="2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28"/>
      <c r="Z614" s="4"/>
      <c r="AA614" s="4"/>
      <c r="AB614" s="4"/>
    </row>
    <row r="615" spans="1:28" ht="15.75" customHeight="1" x14ac:dyDescent="0.25">
      <c r="A615" s="2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28"/>
      <c r="Z615" s="4"/>
      <c r="AA615" s="4"/>
      <c r="AB615" s="4"/>
    </row>
    <row r="616" spans="1:28" ht="15.75" customHeight="1" x14ac:dyDescent="0.25">
      <c r="A616" s="2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28"/>
      <c r="Z616" s="4"/>
      <c r="AA616" s="4"/>
      <c r="AB616" s="4"/>
    </row>
    <row r="617" spans="1:28" ht="15.75" customHeight="1" x14ac:dyDescent="0.25">
      <c r="A617" s="2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28"/>
      <c r="Z617" s="4"/>
      <c r="AA617" s="4"/>
      <c r="AB617" s="4"/>
    </row>
    <row r="618" spans="1:28" ht="15.75" customHeight="1" x14ac:dyDescent="0.25">
      <c r="A618" s="2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28"/>
      <c r="Z618" s="4"/>
      <c r="AA618" s="4"/>
      <c r="AB618" s="4"/>
    </row>
    <row r="619" spans="1:28" ht="15.75" customHeight="1" x14ac:dyDescent="0.25">
      <c r="A619" s="27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28"/>
      <c r="Z619" s="4"/>
      <c r="AA619" s="4"/>
      <c r="AB619" s="4"/>
    </row>
    <row r="620" spans="1:28" ht="15.75" customHeight="1" x14ac:dyDescent="0.25">
      <c r="A620" s="27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28"/>
      <c r="Z620" s="4"/>
      <c r="AA620" s="4"/>
      <c r="AB620" s="4"/>
    </row>
    <row r="621" spans="1:28" ht="15.75" customHeight="1" x14ac:dyDescent="0.25">
      <c r="A621" s="27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28"/>
      <c r="Z621" s="4"/>
      <c r="AA621" s="4"/>
      <c r="AB621" s="4"/>
    </row>
    <row r="622" spans="1:28" ht="15.75" customHeight="1" x14ac:dyDescent="0.25">
      <c r="A622" s="27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28"/>
      <c r="Z622" s="4"/>
      <c r="AA622" s="4"/>
      <c r="AB622" s="4"/>
    </row>
    <row r="623" spans="1:28" ht="15.75" customHeight="1" x14ac:dyDescent="0.25">
      <c r="A623" s="27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28"/>
      <c r="Z623" s="4"/>
      <c r="AA623" s="4"/>
      <c r="AB623" s="4"/>
    </row>
    <row r="624" spans="1:28" ht="15.75" customHeight="1" x14ac:dyDescent="0.25">
      <c r="A624" s="27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28"/>
      <c r="Z624" s="4"/>
      <c r="AA624" s="4"/>
      <c r="AB624" s="4"/>
    </row>
    <row r="625" spans="1:28" ht="15.75" customHeight="1" x14ac:dyDescent="0.25">
      <c r="A625" s="27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28"/>
      <c r="Z625" s="4"/>
      <c r="AA625" s="4"/>
      <c r="AB625" s="4"/>
    </row>
    <row r="626" spans="1:28" ht="15.75" customHeight="1" x14ac:dyDescent="0.25">
      <c r="A626" s="27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28"/>
      <c r="Z626" s="4"/>
      <c r="AA626" s="4"/>
      <c r="AB626" s="4"/>
    </row>
    <row r="627" spans="1:28" ht="15.75" customHeight="1" x14ac:dyDescent="0.25">
      <c r="A627" s="27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28"/>
      <c r="Z627" s="4"/>
      <c r="AA627" s="4"/>
      <c r="AB627" s="4"/>
    </row>
    <row r="628" spans="1:28" ht="15.75" customHeight="1" x14ac:dyDescent="0.25">
      <c r="A628" s="27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28"/>
      <c r="Z628" s="4"/>
      <c r="AA628" s="4"/>
      <c r="AB628" s="4"/>
    </row>
    <row r="629" spans="1:28" ht="15.75" customHeight="1" x14ac:dyDescent="0.25">
      <c r="A629" s="27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28"/>
      <c r="Z629" s="4"/>
      <c r="AA629" s="4"/>
      <c r="AB629" s="4"/>
    </row>
    <row r="630" spans="1:28" ht="15.75" customHeight="1" x14ac:dyDescent="0.25">
      <c r="A630" s="27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28"/>
      <c r="Z630" s="4"/>
      <c r="AA630" s="4"/>
      <c r="AB630" s="4"/>
    </row>
    <row r="631" spans="1:28" ht="15.75" customHeight="1" x14ac:dyDescent="0.25">
      <c r="A631" s="27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28"/>
      <c r="Z631" s="4"/>
      <c r="AA631" s="4"/>
      <c r="AB631" s="4"/>
    </row>
    <row r="632" spans="1:28" ht="15.75" customHeight="1" x14ac:dyDescent="0.25">
      <c r="A632" s="27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28"/>
      <c r="Z632" s="4"/>
      <c r="AA632" s="4"/>
      <c r="AB632" s="4"/>
    </row>
    <row r="633" spans="1:28" ht="15.75" customHeight="1" x14ac:dyDescent="0.25">
      <c r="A633" s="27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28"/>
      <c r="Z633" s="4"/>
      <c r="AA633" s="4"/>
      <c r="AB633" s="4"/>
    </row>
    <row r="634" spans="1:28" ht="15.75" customHeight="1" x14ac:dyDescent="0.25">
      <c r="A634" s="27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28"/>
      <c r="Z634" s="4"/>
      <c r="AA634" s="4"/>
      <c r="AB634" s="4"/>
    </row>
    <row r="635" spans="1:28" ht="15.75" customHeight="1" x14ac:dyDescent="0.25">
      <c r="A635" s="27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28"/>
      <c r="Z635" s="4"/>
      <c r="AA635" s="4"/>
      <c r="AB635" s="4"/>
    </row>
    <row r="636" spans="1:28" ht="15.75" customHeight="1" x14ac:dyDescent="0.25">
      <c r="A636" s="27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28"/>
      <c r="Z636" s="4"/>
      <c r="AA636" s="4"/>
      <c r="AB636" s="4"/>
    </row>
    <row r="637" spans="1:28" ht="15.75" customHeight="1" x14ac:dyDescent="0.25">
      <c r="A637" s="27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28"/>
      <c r="Z637" s="4"/>
      <c r="AA637" s="4"/>
      <c r="AB637" s="4"/>
    </row>
    <row r="638" spans="1:28" ht="15.75" customHeight="1" x14ac:dyDescent="0.25">
      <c r="A638" s="27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28"/>
      <c r="Z638" s="4"/>
      <c r="AA638" s="4"/>
      <c r="AB638" s="4"/>
    </row>
    <row r="639" spans="1:28" ht="15.75" customHeight="1" x14ac:dyDescent="0.25">
      <c r="A639" s="27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28"/>
      <c r="Z639" s="4"/>
      <c r="AA639" s="4"/>
      <c r="AB639" s="4"/>
    </row>
    <row r="640" spans="1:28" ht="15.75" customHeight="1" x14ac:dyDescent="0.25">
      <c r="A640" s="27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28"/>
      <c r="Z640" s="4"/>
      <c r="AA640" s="4"/>
      <c r="AB640" s="4"/>
    </row>
    <row r="641" spans="1:28" ht="15.75" customHeight="1" x14ac:dyDescent="0.25">
      <c r="A641" s="27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28"/>
      <c r="Z641" s="4"/>
      <c r="AA641" s="4"/>
      <c r="AB641" s="4"/>
    </row>
    <row r="642" spans="1:28" ht="15.75" customHeight="1" x14ac:dyDescent="0.25">
      <c r="A642" s="27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28"/>
      <c r="Z642" s="4"/>
      <c r="AA642" s="4"/>
      <c r="AB642" s="4"/>
    </row>
    <row r="643" spans="1:28" ht="15.75" customHeight="1" x14ac:dyDescent="0.25">
      <c r="A643" s="27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28"/>
      <c r="Z643" s="4"/>
      <c r="AA643" s="4"/>
      <c r="AB643" s="4"/>
    </row>
    <row r="644" spans="1:28" ht="15.75" customHeight="1" x14ac:dyDescent="0.25">
      <c r="A644" s="27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28"/>
      <c r="Z644" s="4"/>
      <c r="AA644" s="4"/>
      <c r="AB644" s="4"/>
    </row>
    <row r="645" spans="1:28" ht="15.75" customHeight="1" x14ac:dyDescent="0.25">
      <c r="A645" s="27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28"/>
      <c r="Z645" s="4"/>
      <c r="AA645" s="4"/>
      <c r="AB645" s="4"/>
    </row>
    <row r="646" spans="1:28" ht="15.75" customHeight="1" x14ac:dyDescent="0.25">
      <c r="A646" s="27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28"/>
      <c r="Z646" s="4"/>
      <c r="AA646" s="4"/>
      <c r="AB646" s="4"/>
    </row>
    <row r="647" spans="1:28" ht="15.75" customHeight="1" x14ac:dyDescent="0.25">
      <c r="A647" s="27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28"/>
      <c r="Z647" s="4"/>
      <c r="AA647" s="4"/>
      <c r="AB647" s="4"/>
    </row>
    <row r="648" spans="1:28" ht="15.75" customHeight="1" x14ac:dyDescent="0.25">
      <c r="A648" s="27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28"/>
      <c r="Z648" s="4"/>
      <c r="AA648" s="4"/>
      <c r="AB648" s="4"/>
    </row>
    <row r="649" spans="1:28" ht="15.75" customHeight="1" x14ac:dyDescent="0.25">
      <c r="A649" s="27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28"/>
      <c r="Z649" s="4"/>
      <c r="AA649" s="4"/>
      <c r="AB649" s="4"/>
    </row>
    <row r="650" spans="1:28" ht="15.75" customHeight="1" x14ac:dyDescent="0.25">
      <c r="A650" s="27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28"/>
      <c r="Z650" s="4"/>
      <c r="AA650" s="4"/>
      <c r="AB650" s="4"/>
    </row>
    <row r="651" spans="1:28" ht="15.75" customHeight="1" x14ac:dyDescent="0.25">
      <c r="A651" s="27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28"/>
      <c r="Z651" s="4"/>
      <c r="AA651" s="4"/>
      <c r="AB651" s="4"/>
    </row>
    <row r="652" spans="1:28" ht="15.75" customHeight="1" x14ac:dyDescent="0.25">
      <c r="A652" s="27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28"/>
      <c r="Z652" s="4"/>
      <c r="AA652" s="4"/>
      <c r="AB652" s="4"/>
    </row>
    <row r="653" spans="1:28" ht="15.75" customHeight="1" x14ac:dyDescent="0.25">
      <c r="A653" s="27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28"/>
      <c r="Z653" s="4"/>
      <c r="AA653" s="4"/>
      <c r="AB653" s="4"/>
    </row>
    <row r="654" spans="1:28" ht="15.75" customHeight="1" x14ac:dyDescent="0.25">
      <c r="A654" s="27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28"/>
      <c r="Z654" s="4"/>
      <c r="AA654" s="4"/>
      <c r="AB654" s="4"/>
    </row>
    <row r="655" spans="1:28" ht="15.75" customHeight="1" x14ac:dyDescent="0.25">
      <c r="A655" s="27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28"/>
      <c r="Z655" s="4"/>
      <c r="AA655" s="4"/>
      <c r="AB655" s="4"/>
    </row>
    <row r="656" spans="1:28" ht="15.75" customHeight="1" x14ac:dyDescent="0.25">
      <c r="A656" s="27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28"/>
      <c r="Z656" s="4"/>
      <c r="AA656" s="4"/>
      <c r="AB656" s="4"/>
    </row>
    <row r="657" spans="1:28" ht="15.75" customHeight="1" x14ac:dyDescent="0.25">
      <c r="A657" s="27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28"/>
      <c r="Z657" s="4"/>
      <c r="AA657" s="4"/>
      <c r="AB657" s="4"/>
    </row>
    <row r="658" spans="1:28" ht="15.75" customHeight="1" x14ac:dyDescent="0.25">
      <c r="A658" s="27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28"/>
      <c r="Z658" s="4"/>
      <c r="AA658" s="4"/>
      <c r="AB658" s="4"/>
    </row>
    <row r="659" spans="1:28" ht="15.75" customHeight="1" x14ac:dyDescent="0.25">
      <c r="A659" s="27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28"/>
      <c r="Z659" s="4"/>
      <c r="AA659" s="4"/>
      <c r="AB659" s="4"/>
    </row>
    <row r="660" spans="1:28" ht="15.75" customHeight="1" x14ac:dyDescent="0.25">
      <c r="A660" s="27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28"/>
      <c r="Z660" s="4"/>
      <c r="AA660" s="4"/>
      <c r="AB660" s="4"/>
    </row>
    <row r="661" spans="1:28" ht="15.75" customHeight="1" x14ac:dyDescent="0.25">
      <c r="A661" s="27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28"/>
      <c r="Z661" s="4"/>
      <c r="AA661" s="4"/>
      <c r="AB661" s="4"/>
    </row>
    <row r="662" spans="1:28" ht="15.75" customHeight="1" x14ac:dyDescent="0.25">
      <c r="A662" s="27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28"/>
      <c r="Z662" s="4"/>
      <c r="AA662" s="4"/>
      <c r="AB662" s="4"/>
    </row>
    <row r="663" spans="1:28" ht="15.75" customHeight="1" x14ac:dyDescent="0.25">
      <c r="A663" s="27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28"/>
      <c r="Z663" s="4"/>
      <c r="AA663" s="4"/>
      <c r="AB663" s="4"/>
    </row>
    <row r="664" spans="1:28" ht="15.75" customHeight="1" x14ac:dyDescent="0.25">
      <c r="A664" s="27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28"/>
      <c r="Z664" s="4"/>
      <c r="AA664" s="4"/>
      <c r="AB664" s="4"/>
    </row>
    <row r="665" spans="1:28" ht="15.75" customHeight="1" x14ac:dyDescent="0.25">
      <c r="A665" s="27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28"/>
      <c r="Z665" s="4"/>
      <c r="AA665" s="4"/>
      <c r="AB665" s="4"/>
    </row>
    <row r="666" spans="1:28" ht="15.75" customHeight="1" x14ac:dyDescent="0.25">
      <c r="A666" s="27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28"/>
      <c r="Z666" s="4"/>
      <c r="AA666" s="4"/>
      <c r="AB666" s="4"/>
    </row>
    <row r="667" spans="1:28" ht="15.75" customHeight="1" x14ac:dyDescent="0.25">
      <c r="A667" s="27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28"/>
      <c r="Z667" s="4"/>
      <c r="AA667" s="4"/>
      <c r="AB667" s="4"/>
    </row>
    <row r="668" spans="1:28" ht="15.75" customHeight="1" x14ac:dyDescent="0.25">
      <c r="A668" s="27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28"/>
      <c r="Z668" s="4"/>
      <c r="AA668" s="4"/>
      <c r="AB668" s="4"/>
    </row>
    <row r="669" spans="1:28" ht="15.75" customHeight="1" x14ac:dyDescent="0.25">
      <c r="A669" s="27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28"/>
      <c r="Z669" s="4"/>
      <c r="AA669" s="4"/>
      <c r="AB669" s="4"/>
    </row>
    <row r="670" spans="1:28" ht="15.75" customHeight="1" x14ac:dyDescent="0.25">
      <c r="A670" s="27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28"/>
      <c r="Z670" s="4"/>
      <c r="AA670" s="4"/>
      <c r="AB670" s="4"/>
    </row>
    <row r="671" spans="1:28" ht="15.75" customHeight="1" x14ac:dyDescent="0.25">
      <c r="A671" s="27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28"/>
      <c r="Z671" s="4"/>
      <c r="AA671" s="4"/>
      <c r="AB671" s="4"/>
    </row>
    <row r="672" spans="1:28" ht="15.75" customHeight="1" x14ac:dyDescent="0.25">
      <c r="A672" s="27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28"/>
      <c r="Z672" s="4"/>
      <c r="AA672" s="4"/>
      <c r="AB672" s="4"/>
    </row>
    <row r="673" spans="1:28" ht="15.75" customHeight="1" x14ac:dyDescent="0.25">
      <c r="A673" s="27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28"/>
      <c r="Z673" s="4"/>
      <c r="AA673" s="4"/>
      <c r="AB673" s="4"/>
    </row>
    <row r="674" spans="1:28" ht="15.75" customHeight="1" x14ac:dyDescent="0.25">
      <c r="A674" s="27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28"/>
      <c r="Z674" s="4"/>
      <c r="AA674" s="4"/>
      <c r="AB674" s="4"/>
    </row>
    <row r="675" spans="1:28" ht="15.75" customHeight="1" x14ac:dyDescent="0.25">
      <c r="A675" s="27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28"/>
      <c r="Z675" s="4"/>
      <c r="AA675" s="4"/>
      <c r="AB675" s="4"/>
    </row>
    <row r="676" spans="1:28" ht="15.75" customHeight="1" x14ac:dyDescent="0.25">
      <c r="A676" s="27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28"/>
      <c r="Z676" s="4"/>
      <c r="AA676" s="4"/>
      <c r="AB676" s="4"/>
    </row>
    <row r="677" spans="1:28" ht="15.75" customHeight="1" x14ac:dyDescent="0.25">
      <c r="A677" s="27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28"/>
      <c r="Z677" s="4"/>
      <c r="AA677" s="4"/>
      <c r="AB677" s="4"/>
    </row>
    <row r="678" spans="1:28" ht="15.75" customHeight="1" x14ac:dyDescent="0.25">
      <c r="A678" s="27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28"/>
      <c r="Z678" s="4"/>
      <c r="AA678" s="4"/>
      <c r="AB678" s="4"/>
    </row>
    <row r="679" spans="1:28" ht="15.75" customHeight="1" x14ac:dyDescent="0.25">
      <c r="A679" s="27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28"/>
      <c r="Z679" s="4"/>
      <c r="AA679" s="4"/>
      <c r="AB679" s="4"/>
    </row>
    <row r="680" spans="1:28" ht="15.75" customHeight="1" x14ac:dyDescent="0.25">
      <c r="A680" s="27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28"/>
      <c r="Z680" s="4"/>
      <c r="AA680" s="4"/>
      <c r="AB680" s="4"/>
    </row>
    <row r="681" spans="1:28" ht="15.75" customHeight="1" x14ac:dyDescent="0.25">
      <c r="A681" s="27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28"/>
      <c r="Z681" s="4"/>
      <c r="AA681" s="4"/>
      <c r="AB681" s="4"/>
    </row>
    <row r="682" spans="1:28" ht="15.75" customHeight="1" x14ac:dyDescent="0.25">
      <c r="A682" s="27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28"/>
      <c r="Z682" s="4"/>
      <c r="AA682" s="4"/>
      <c r="AB682" s="4"/>
    </row>
    <row r="683" spans="1:28" ht="15.75" customHeight="1" x14ac:dyDescent="0.25">
      <c r="A683" s="27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28"/>
      <c r="Z683" s="4"/>
      <c r="AA683" s="4"/>
      <c r="AB683" s="4"/>
    </row>
    <row r="684" spans="1:28" ht="15.75" customHeight="1" x14ac:dyDescent="0.25">
      <c r="A684" s="27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28"/>
      <c r="Z684" s="4"/>
      <c r="AA684" s="4"/>
      <c r="AB684" s="4"/>
    </row>
    <row r="685" spans="1:28" ht="15.75" customHeight="1" x14ac:dyDescent="0.25">
      <c r="A685" s="27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28"/>
      <c r="Z685" s="4"/>
      <c r="AA685" s="4"/>
      <c r="AB685" s="4"/>
    </row>
    <row r="686" spans="1:28" ht="15.75" customHeight="1" x14ac:dyDescent="0.25">
      <c r="A686" s="27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28"/>
      <c r="Z686" s="4"/>
      <c r="AA686" s="4"/>
      <c r="AB686" s="4"/>
    </row>
    <row r="687" spans="1:28" ht="15.75" customHeight="1" x14ac:dyDescent="0.25">
      <c r="A687" s="27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28"/>
      <c r="Z687" s="4"/>
      <c r="AA687" s="4"/>
      <c r="AB687" s="4"/>
    </row>
    <row r="688" spans="1:28" ht="15.75" customHeight="1" x14ac:dyDescent="0.25">
      <c r="A688" s="27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28"/>
      <c r="Z688" s="4"/>
      <c r="AA688" s="4"/>
      <c r="AB688" s="4"/>
    </row>
    <row r="689" spans="1:28" ht="15.75" customHeight="1" x14ac:dyDescent="0.25">
      <c r="A689" s="27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28"/>
      <c r="Z689" s="4"/>
      <c r="AA689" s="4"/>
      <c r="AB689" s="4"/>
    </row>
    <row r="690" spans="1:28" ht="15.75" customHeight="1" x14ac:dyDescent="0.25">
      <c r="A690" s="27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28"/>
      <c r="Z690" s="4"/>
      <c r="AA690" s="4"/>
      <c r="AB690" s="4"/>
    </row>
    <row r="691" spans="1:28" ht="15.75" customHeight="1" x14ac:dyDescent="0.25">
      <c r="A691" s="27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28"/>
      <c r="Z691" s="4"/>
      <c r="AA691" s="4"/>
      <c r="AB691" s="4"/>
    </row>
    <row r="692" spans="1:28" ht="15.75" customHeight="1" x14ac:dyDescent="0.25">
      <c r="A692" s="27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28"/>
      <c r="Z692" s="4"/>
      <c r="AA692" s="4"/>
      <c r="AB692" s="4"/>
    </row>
    <row r="693" spans="1:28" ht="15.75" customHeight="1" x14ac:dyDescent="0.25">
      <c r="A693" s="27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28"/>
      <c r="Z693" s="4"/>
      <c r="AA693" s="4"/>
      <c r="AB693" s="4"/>
    </row>
    <row r="694" spans="1:28" ht="15.75" customHeight="1" x14ac:dyDescent="0.25">
      <c r="A694" s="27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28"/>
      <c r="Z694" s="4"/>
      <c r="AA694" s="4"/>
      <c r="AB694" s="4"/>
    </row>
    <row r="695" spans="1:28" ht="15.75" customHeight="1" x14ac:dyDescent="0.25">
      <c r="A695" s="27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28"/>
      <c r="Z695" s="4"/>
      <c r="AA695" s="4"/>
      <c r="AB695" s="4"/>
    </row>
    <row r="696" spans="1:28" ht="15.75" customHeight="1" x14ac:dyDescent="0.25">
      <c r="A696" s="27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28"/>
      <c r="Z696" s="4"/>
      <c r="AA696" s="4"/>
      <c r="AB696" s="4"/>
    </row>
    <row r="697" spans="1:28" ht="15.75" customHeight="1" x14ac:dyDescent="0.25">
      <c r="A697" s="27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28"/>
      <c r="Z697" s="4"/>
      <c r="AA697" s="4"/>
      <c r="AB697" s="4"/>
    </row>
    <row r="698" spans="1:28" ht="15.75" customHeight="1" x14ac:dyDescent="0.25">
      <c r="A698" s="27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28"/>
      <c r="Z698" s="4"/>
      <c r="AA698" s="4"/>
      <c r="AB698" s="4"/>
    </row>
    <row r="699" spans="1:28" ht="15.75" customHeight="1" x14ac:dyDescent="0.25">
      <c r="A699" s="27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28"/>
      <c r="Z699" s="4"/>
      <c r="AA699" s="4"/>
      <c r="AB699" s="4"/>
    </row>
    <row r="700" spans="1:28" ht="15.75" customHeight="1" x14ac:dyDescent="0.25">
      <c r="A700" s="27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28"/>
      <c r="Z700" s="4"/>
      <c r="AA700" s="4"/>
      <c r="AB700" s="4"/>
    </row>
    <row r="701" spans="1:28" ht="15.75" customHeight="1" x14ac:dyDescent="0.25">
      <c r="A701" s="27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28"/>
      <c r="Z701" s="4"/>
      <c r="AA701" s="4"/>
      <c r="AB701" s="4"/>
    </row>
    <row r="702" spans="1:28" ht="15.75" customHeight="1" x14ac:dyDescent="0.25">
      <c r="A702" s="27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28"/>
      <c r="Z702" s="4"/>
      <c r="AA702" s="4"/>
      <c r="AB702" s="4"/>
    </row>
    <row r="703" spans="1:28" ht="15.75" customHeight="1" x14ac:dyDescent="0.25">
      <c r="A703" s="27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28"/>
      <c r="Z703" s="4"/>
      <c r="AA703" s="4"/>
      <c r="AB703" s="4"/>
    </row>
    <row r="704" spans="1:28" ht="15.75" customHeight="1" x14ac:dyDescent="0.25">
      <c r="A704" s="27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28"/>
      <c r="Z704" s="4"/>
      <c r="AA704" s="4"/>
      <c r="AB704" s="4"/>
    </row>
    <row r="705" spans="1:28" ht="15.75" customHeight="1" x14ac:dyDescent="0.25">
      <c r="A705" s="27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28"/>
      <c r="Z705" s="4"/>
      <c r="AA705" s="4"/>
      <c r="AB705" s="4"/>
    </row>
    <row r="706" spans="1:28" ht="15.75" customHeight="1" x14ac:dyDescent="0.25">
      <c r="A706" s="27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28"/>
      <c r="Z706" s="4"/>
      <c r="AA706" s="4"/>
      <c r="AB706" s="4"/>
    </row>
    <row r="707" spans="1:28" ht="15.75" customHeight="1" x14ac:dyDescent="0.25">
      <c r="A707" s="27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28"/>
      <c r="Z707" s="4"/>
      <c r="AA707" s="4"/>
      <c r="AB707" s="4"/>
    </row>
    <row r="708" spans="1:28" ht="15.75" customHeight="1" x14ac:dyDescent="0.25">
      <c r="A708" s="27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28"/>
      <c r="Z708" s="4"/>
      <c r="AA708" s="4"/>
      <c r="AB708" s="4"/>
    </row>
    <row r="709" spans="1:28" ht="15.75" customHeight="1" x14ac:dyDescent="0.25">
      <c r="A709" s="27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28"/>
      <c r="Z709" s="4"/>
      <c r="AA709" s="4"/>
      <c r="AB709" s="4"/>
    </row>
    <row r="710" spans="1:28" ht="15.75" customHeight="1" x14ac:dyDescent="0.25">
      <c r="A710" s="27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28"/>
      <c r="Z710" s="4"/>
      <c r="AA710" s="4"/>
      <c r="AB710" s="4"/>
    </row>
    <row r="711" spans="1:28" ht="15.75" customHeight="1" x14ac:dyDescent="0.25">
      <c r="A711" s="27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28"/>
      <c r="Z711" s="4"/>
      <c r="AA711" s="4"/>
      <c r="AB711" s="4"/>
    </row>
    <row r="712" spans="1:28" ht="15.75" customHeight="1" x14ac:dyDescent="0.25">
      <c r="A712" s="27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28"/>
      <c r="Z712" s="4"/>
      <c r="AA712" s="4"/>
      <c r="AB712" s="4"/>
    </row>
    <row r="713" spans="1:28" ht="15.75" customHeight="1" x14ac:dyDescent="0.25">
      <c r="A713" s="27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28"/>
      <c r="Z713" s="4"/>
      <c r="AA713" s="4"/>
      <c r="AB713" s="4"/>
    </row>
    <row r="714" spans="1:28" ht="15.75" customHeight="1" x14ac:dyDescent="0.25">
      <c r="A714" s="27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28"/>
      <c r="Z714" s="4"/>
      <c r="AA714" s="4"/>
      <c r="AB714" s="4"/>
    </row>
    <row r="715" spans="1:28" ht="15.75" customHeight="1" x14ac:dyDescent="0.25">
      <c r="A715" s="27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28"/>
      <c r="Z715" s="4"/>
      <c r="AA715" s="4"/>
      <c r="AB715" s="4"/>
    </row>
    <row r="716" spans="1:28" ht="15.75" customHeight="1" x14ac:dyDescent="0.25">
      <c r="A716" s="27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28"/>
      <c r="Z716" s="4"/>
      <c r="AA716" s="4"/>
      <c r="AB716" s="4"/>
    </row>
    <row r="717" spans="1:28" ht="15.75" customHeight="1" x14ac:dyDescent="0.25">
      <c r="A717" s="27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28"/>
      <c r="Z717" s="4"/>
      <c r="AA717" s="4"/>
      <c r="AB717" s="4"/>
    </row>
    <row r="718" spans="1:28" ht="15.75" customHeight="1" x14ac:dyDescent="0.25">
      <c r="A718" s="27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28"/>
      <c r="Z718" s="4"/>
      <c r="AA718" s="4"/>
      <c r="AB718" s="4"/>
    </row>
    <row r="719" spans="1:28" ht="15.75" customHeight="1" x14ac:dyDescent="0.25">
      <c r="A719" s="27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28"/>
      <c r="Z719" s="4"/>
      <c r="AA719" s="4"/>
      <c r="AB719" s="4"/>
    </row>
    <row r="720" spans="1:28" ht="15.75" customHeight="1" x14ac:dyDescent="0.25">
      <c r="A720" s="27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28"/>
      <c r="Z720" s="4"/>
      <c r="AA720" s="4"/>
      <c r="AB720" s="4"/>
    </row>
    <row r="721" spans="1:28" ht="15.75" customHeight="1" x14ac:dyDescent="0.25">
      <c r="A721" s="27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28"/>
      <c r="Z721" s="4"/>
      <c r="AA721" s="4"/>
      <c r="AB721" s="4"/>
    </row>
    <row r="722" spans="1:28" ht="15.75" customHeight="1" x14ac:dyDescent="0.25">
      <c r="A722" s="27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28"/>
      <c r="Z722" s="4"/>
      <c r="AA722" s="4"/>
      <c r="AB722" s="4"/>
    </row>
    <row r="723" spans="1:28" ht="15.75" customHeight="1" x14ac:dyDescent="0.25">
      <c r="A723" s="27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28"/>
      <c r="Z723" s="4"/>
      <c r="AA723" s="4"/>
      <c r="AB723" s="4"/>
    </row>
    <row r="724" spans="1:28" ht="15.75" customHeight="1" x14ac:dyDescent="0.25">
      <c r="A724" s="27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28"/>
      <c r="Z724" s="4"/>
      <c r="AA724" s="4"/>
      <c r="AB724" s="4"/>
    </row>
    <row r="725" spans="1:28" ht="15.75" customHeight="1" x14ac:dyDescent="0.25">
      <c r="A725" s="27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28"/>
      <c r="Z725" s="4"/>
      <c r="AA725" s="4"/>
      <c r="AB725" s="4"/>
    </row>
    <row r="726" spans="1:28" ht="15.75" customHeight="1" x14ac:dyDescent="0.25">
      <c r="A726" s="27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28"/>
      <c r="Z726" s="4"/>
      <c r="AA726" s="4"/>
      <c r="AB726" s="4"/>
    </row>
    <row r="727" spans="1:28" ht="15.75" customHeight="1" x14ac:dyDescent="0.25">
      <c r="A727" s="27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28"/>
      <c r="Z727" s="4"/>
      <c r="AA727" s="4"/>
      <c r="AB727" s="4"/>
    </row>
    <row r="728" spans="1:28" ht="15.75" customHeight="1" x14ac:dyDescent="0.25">
      <c r="A728" s="27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28"/>
      <c r="Z728" s="4"/>
      <c r="AA728" s="4"/>
      <c r="AB728" s="4"/>
    </row>
    <row r="729" spans="1:28" ht="15.75" customHeight="1" x14ac:dyDescent="0.25">
      <c r="A729" s="27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28"/>
      <c r="Z729" s="4"/>
      <c r="AA729" s="4"/>
      <c r="AB729" s="4"/>
    </row>
    <row r="730" spans="1:28" ht="15.75" customHeight="1" x14ac:dyDescent="0.25">
      <c r="A730" s="27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28"/>
      <c r="Z730" s="4"/>
      <c r="AA730" s="4"/>
      <c r="AB730" s="4"/>
    </row>
    <row r="731" spans="1:28" ht="15.75" customHeight="1" x14ac:dyDescent="0.25">
      <c r="A731" s="27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28"/>
      <c r="Z731" s="4"/>
      <c r="AA731" s="4"/>
      <c r="AB731" s="4"/>
    </row>
    <row r="732" spans="1:28" ht="15.75" customHeight="1" x14ac:dyDescent="0.25">
      <c r="A732" s="27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28"/>
      <c r="Z732" s="4"/>
      <c r="AA732" s="4"/>
      <c r="AB732" s="4"/>
    </row>
    <row r="733" spans="1:28" ht="15.75" customHeight="1" x14ac:dyDescent="0.25">
      <c r="A733" s="27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28"/>
      <c r="Z733" s="4"/>
      <c r="AA733" s="4"/>
      <c r="AB733" s="4"/>
    </row>
    <row r="734" spans="1:28" ht="15.75" customHeight="1" x14ac:dyDescent="0.25">
      <c r="A734" s="27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28"/>
      <c r="Z734" s="4"/>
      <c r="AA734" s="4"/>
      <c r="AB734" s="4"/>
    </row>
    <row r="735" spans="1:28" ht="15.75" customHeight="1" x14ac:dyDescent="0.25">
      <c r="A735" s="27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28"/>
      <c r="Z735" s="4"/>
      <c r="AA735" s="4"/>
      <c r="AB735" s="4"/>
    </row>
    <row r="736" spans="1:28" ht="15.75" customHeight="1" x14ac:dyDescent="0.25">
      <c r="A736" s="27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28"/>
      <c r="Z736" s="4"/>
      <c r="AA736" s="4"/>
      <c r="AB736" s="4"/>
    </row>
    <row r="737" spans="1:28" ht="15.75" customHeight="1" x14ac:dyDescent="0.25">
      <c r="A737" s="27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28"/>
      <c r="Z737" s="4"/>
      <c r="AA737" s="4"/>
      <c r="AB737" s="4"/>
    </row>
    <row r="738" spans="1:28" ht="15.75" customHeight="1" x14ac:dyDescent="0.25">
      <c r="A738" s="27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28"/>
      <c r="Z738" s="4"/>
      <c r="AA738" s="4"/>
      <c r="AB738" s="4"/>
    </row>
    <row r="739" spans="1:28" ht="15.75" customHeight="1" x14ac:dyDescent="0.25">
      <c r="A739" s="27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28"/>
      <c r="Z739" s="4"/>
      <c r="AA739" s="4"/>
      <c r="AB739" s="4"/>
    </row>
    <row r="740" spans="1:28" ht="15.75" customHeight="1" x14ac:dyDescent="0.25">
      <c r="A740" s="27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28"/>
      <c r="Z740" s="4"/>
      <c r="AA740" s="4"/>
      <c r="AB740" s="4"/>
    </row>
    <row r="741" spans="1:28" ht="15.75" customHeight="1" x14ac:dyDescent="0.25">
      <c r="A741" s="27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28"/>
      <c r="Z741" s="4"/>
      <c r="AA741" s="4"/>
      <c r="AB741" s="4"/>
    </row>
    <row r="742" spans="1:28" ht="15.75" customHeight="1" x14ac:dyDescent="0.25">
      <c r="A742" s="27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28"/>
      <c r="Z742" s="4"/>
      <c r="AA742" s="4"/>
      <c r="AB742" s="4"/>
    </row>
    <row r="743" spans="1:28" ht="15.75" customHeight="1" x14ac:dyDescent="0.25">
      <c r="A743" s="27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28"/>
      <c r="Z743" s="4"/>
      <c r="AA743" s="4"/>
      <c r="AB743" s="4"/>
    </row>
    <row r="744" spans="1:28" ht="15.75" customHeight="1" x14ac:dyDescent="0.25">
      <c r="A744" s="27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28"/>
      <c r="Z744" s="4"/>
      <c r="AA744" s="4"/>
      <c r="AB744" s="4"/>
    </row>
    <row r="745" spans="1:28" ht="15.75" customHeight="1" x14ac:dyDescent="0.25">
      <c r="A745" s="27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28"/>
      <c r="Z745" s="4"/>
      <c r="AA745" s="4"/>
      <c r="AB745" s="4"/>
    </row>
    <row r="746" spans="1:28" ht="15.75" customHeight="1" x14ac:dyDescent="0.25">
      <c r="A746" s="27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28"/>
      <c r="Z746" s="4"/>
      <c r="AA746" s="4"/>
      <c r="AB746" s="4"/>
    </row>
    <row r="747" spans="1:28" ht="15.75" customHeight="1" x14ac:dyDescent="0.25">
      <c r="A747" s="27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28"/>
      <c r="Z747" s="4"/>
      <c r="AA747" s="4"/>
      <c r="AB747" s="4"/>
    </row>
    <row r="748" spans="1:28" ht="15.75" customHeight="1" x14ac:dyDescent="0.25">
      <c r="A748" s="27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28"/>
      <c r="Z748" s="4"/>
      <c r="AA748" s="4"/>
      <c r="AB748" s="4"/>
    </row>
    <row r="749" spans="1:28" ht="15.75" customHeight="1" x14ac:dyDescent="0.25">
      <c r="A749" s="27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28"/>
      <c r="Z749" s="4"/>
      <c r="AA749" s="4"/>
      <c r="AB749" s="4"/>
    </row>
    <row r="750" spans="1:28" ht="15.75" customHeight="1" x14ac:dyDescent="0.25">
      <c r="A750" s="27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28"/>
      <c r="Z750" s="4"/>
      <c r="AA750" s="4"/>
      <c r="AB750" s="4"/>
    </row>
    <row r="751" spans="1:28" ht="15.75" customHeight="1" x14ac:dyDescent="0.25">
      <c r="A751" s="27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28"/>
      <c r="Z751" s="4"/>
      <c r="AA751" s="4"/>
      <c r="AB751" s="4"/>
    </row>
    <row r="752" spans="1:28" ht="15.75" customHeight="1" x14ac:dyDescent="0.25">
      <c r="A752" s="27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28"/>
      <c r="Z752" s="4"/>
      <c r="AA752" s="4"/>
      <c r="AB752" s="4"/>
    </row>
    <row r="753" spans="1:28" ht="15.75" customHeight="1" x14ac:dyDescent="0.25">
      <c r="A753" s="27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28"/>
      <c r="Z753" s="4"/>
      <c r="AA753" s="4"/>
      <c r="AB753" s="4"/>
    </row>
    <row r="754" spans="1:28" ht="15.75" customHeight="1" x14ac:dyDescent="0.25">
      <c r="A754" s="27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28"/>
      <c r="Z754" s="4"/>
      <c r="AA754" s="4"/>
      <c r="AB754" s="4"/>
    </row>
    <row r="755" spans="1:28" ht="15.75" customHeight="1" x14ac:dyDescent="0.25">
      <c r="A755" s="27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28"/>
      <c r="Z755" s="4"/>
      <c r="AA755" s="4"/>
      <c r="AB755" s="4"/>
    </row>
    <row r="756" spans="1:28" ht="15.75" customHeight="1" x14ac:dyDescent="0.25">
      <c r="A756" s="27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28"/>
      <c r="Z756" s="4"/>
      <c r="AA756" s="4"/>
      <c r="AB756" s="4"/>
    </row>
    <row r="757" spans="1:28" ht="15.75" customHeight="1" x14ac:dyDescent="0.25">
      <c r="A757" s="27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28"/>
      <c r="Z757" s="4"/>
      <c r="AA757" s="4"/>
      <c r="AB757" s="4"/>
    </row>
    <row r="758" spans="1:28" ht="15.75" customHeight="1" x14ac:dyDescent="0.25">
      <c r="A758" s="27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28"/>
      <c r="Z758" s="4"/>
      <c r="AA758" s="4"/>
      <c r="AB758" s="4"/>
    </row>
    <row r="759" spans="1:28" ht="15.75" customHeight="1" x14ac:dyDescent="0.25">
      <c r="A759" s="27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28"/>
      <c r="Z759" s="4"/>
      <c r="AA759" s="4"/>
      <c r="AB759" s="4"/>
    </row>
    <row r="760" spans="1:28" ht="15.75" customHeight="1" x14ac:dyDescent="0.25">
      <c r="A760" s="27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28"/>
      <c r="Z760" s="4"/>
      <c r="AA760" s="4"/>
      <c r="AB760" s="4"/>
    </row>
    <row r="761" spans="1:28" ht="15.75" customHeight="1" x14ac:dyDescent="0.25">
      <c r="A761" s="27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28"/>
      <c r="Z761" s="4"/>
      <c r="AA761" s="4"/>
      <c r="AB761" s="4"/>
    </row>
    <row r="762" spans="1:28" ht="15.75" customHeight="1" x14ac:dyDescent="0.25">
      <c r="A762" s="27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28"/>
      <c r="Z762" s="4"/>
      <c r="AA762" s="4"/>
      <c r="AB762" s="4"/>
    </row>
    <row r="763" spans="1:28" ht="15.75" customHeight="1" x14ac:dyDescent="0.25">
      <c r="A763" s="27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28"/>
      <c r="Z763" s="4"/>
      <c r="AA763" s="4"/>
      <c r="AB763" s="4"/>
    </row>
    <row r="764" spans="1:28" ht="15.75" customHeight="1" x14ac:dyDescent="0.25">
      <c r="A764" s="27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28"/>
      <c r="Z764" s="4"/>
      <c r="AA764" s="4"/>
      <c r="AB764" s="4"/>
    </row>
    <row r="765" spans="1:28" ht="15.75" customHeight="1" x14ac:dyDescent="0.25">
      <c r="A765" s="27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28"/>
      <c r="Z765" s="4"/>
      <c r="AA765" s="4"/>
      <c r="AB765" s="4"/>
    </row>
    <row r="766" spans="1:28" ht="15.75" customHeight="1" x14ac:dyDescent="0.25">
      <c r="A766" s="27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28"/>
      <c r="Z766" s="4"/>
      <c r="AA766" s="4"/>
      <c r="AB766" s="4"/>
    </row>
    <row r="767" spans="1:28" ht="15.75" customHeight="1" x14ac:dyDescent="0.25">
      <c r="A767" s="27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28"/>
      <c r="Z767" s="4"/>
      <c r="AA767" s="4"/>
      <c r="AB767" s="4"/>
    </row>
    <row r="768" spans="1:28" ht="15.75" customHeight="1" x14ac:dyDescent="0.25">
      <c r="A768" s="27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28"/>
      <c r="Z768" s="4"/>
      <c r="AA768" s="4"/>
      <c r="AB768" s="4"/>
    </row>
    <row r="769" spans="1:28" ht="15.75" customHeight="1" x14ac:dyDescent="0.25">
      <c r="A769" s="27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28"/>
      <c r="Z769" s="4"/>
      <c r="AA769" s="4"/>
      <c r="AB769" s="4"/>
    </row>
    <row r="770" spans="1:28" ht="15.75" customHeight="1" x14ac:dyDescent="0.25">
      <c r="A770" s="27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28"/>
      <c r="Z770" s="4"/>
      <c r="AA770" s="4"/>
      <c r="AB770" s="4"/>
    </row>
    <row r="771" spans="1:28" ht="15.75" customHeight="1" x14ac:dyDescent="0.25">
      <c r="A771" s="27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28"/>
      <c r="Z771" s="4"/>
      <c r="AA771" s="4"/>
      <c r="AB771" s="4"/>
    </row>
    <row r="772" spans="1:28" ht="15.75" customHeight="1" x14ac:dyDescent="0.25">
      <c r="A772" s="27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28"/>
      <c r="Z772" s="4"/>
      <c r="AA772" s="4"/>
      <c r="AB772" s="4"/>
    </row>
    <row r="773" spans="1:28" ht="15.75" customHeight="1" x14ac:dyDescent="0.25">
      <c r="A773" s="27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28"/>
      <c r="Z773" s="4"/>
      <c r="AA773" s="4"/>
      <c r="AB773" s="4"/>
    </row>
    <row r="774" spans="1:28" ht="15.75" customHeight="1" x14ac:dyDescent="0.25">
      <c r="A774" s="27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28"/>
      <c r="Z774" s="4"/>
      <c r="AA774" s="4"/>
      <c r="AB774" s="4"/>
    </row>
    <row r="775" spans="1:28" ht="15.75" customHeight="1" x14ac:dyDescent="0.25">
      <c r="A775" s="27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28"/>
      <c r="Z775" s="4"/>
      <c r="AA775" s="4"/>
      <c r="AB775" s="4"/>
    </row>
    <row r="776" spans="1:28" ht="15.75" customHeight="1" x14ac:dyDescent="0.25">
      <c r="A776" s="27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28"/>
      <c r="Z776" s="4"/>
      <c r="AA776" s="4"/>
      <c r="AB776" s="4"/>
    </row>
    <row r="777" spans="1:28" ht="15.75" customHeight="1" x14ac:dyDescent="0.25">
      <c r="A777" s="27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28"/>
      <c r="Z777" s="4"/>
      <c r="AA777" s="4"/>
      <c r="AB777" s="4"/>
    </row>
    <row r="778" spans="1:28" ht="15.75" customHeight="1" x14ac:dyDescent="0.25">
      <c r="A778" s="27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28"/>
      <c r="Z778" s="4"/>
      <c r="AA778" s="4"/>
      <c r="AB778" s="4"/>
    </row>
    <row r="779" spans="1:28" ht="15.75" customHeight="1" x14ac:dyDescent="0.25">
      <c r="A779" s="27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28"/>
      <c r="Z779" s="4"/>
      <c r="AA779" s="4"/>
      <c r="AB779" s="4"/>
    </row>
    <row r="780" spans="1:28" ht="15.75" customHeight="1" x14ac:dyDescent="0.25">
      <c r="A780" s="27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28"/>
      <c r="Z780" s="4"/>
      <c r="AA780" s="4"/>
      <c r="AB780" s="4"/>
    </row>
    <row r="781" spans="1:28" ht="15.75" customHeight="1" x14ac:dyDescent="0.25">
      <c r="A781" s="27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28"/>
      <c r="Z781" s="4"/>
      <c r="AA781" s="4"/>
      <c r="AB781" s="4"/>
    </row>
    <row r="782" spans="1:28" ht="15.75" customHeight="1" x14ac:dyDescent="0.25">
      <c r="A782" s="27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28"/>
      <c r="Z782" s="4"/>
      <c r="AA782" s="4"/>
      <c r="AB782" s="4"/>
    </row>
    <row r="783" spans="1:28" ht="15.75" customHeight="1" x14ac:dyDescent="0.25">
      <c r="A783" s="27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28"/>
      <c r="Z783" s="4"/>
      <c r="AA783" s="4"/>
      <c r="AB783" s="4"/>
    </row>
    <row r="784" spans="1:28" ht="15.75" customHeight="1" x14ac:dyDescent="0.25">
      <c r="A784" s="27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28"/>
      <c r="Z784" s="4"/>
      <c r="AA784" s="4"/>
      <c r="AB784" s="4"/>
    </row>
    <row r="785" spans="1:28" ht="15.75" customHeight="1" x14ac:dyDescent="0.25">
      <c r="A785" s="27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28"/>
      <c r="Z785" s="4"/>
      <c r="AA785" s="4"/>
      <c r="AB785" s="4"/>
    </row>
    <row r="786" spans="1:28" ht="15.75" customHeight="1" x14ac:dyDescent="0.25">
      <c r="A786" s="27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28"/>
      <c r="Z786" s="4"/>
      <c r="AA786" s="4"/>
      <c r="AB786" s="4"/>
    </row>
    <row r="787" spans="1:28" ht="15.75" customHeight="1" x14ac:dyDescent="0.25">
      <c r="A787" s="27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28"/>
      <c r="Z787" s="4"/>
      <c r="AA787" s="4"/>
      <c r="AB787" s="4"/>
    </row>
    <row r="788" spans="1:28" ht="15.75" customHeight="1" x14ac:dyDescent="0.25">
      <c r="A788" s="27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28"/>
      <c r="Z788" s="4"/>
      <c r="AA788" s="4"/>
      <c r="AB788" s="4"/>
    </row>
    <row r="789" spans="1:28" ht="15.75" customHeight="1" x14ac:dyDescent="0.25">
      <c r="A789" s="27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28"/>
      <c r="Z789" s="4"/>
      <c r="AA789" s="4"/>
      <c r="AB789" s="4"/>
    </row>
    <row r="790" spans="1:28" ht="15.75" customHeight="1" x14ac:dyDescent="0.25">
      <c r="A790" s="27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28"/>
      <c r="Z790" s="4"/>
      <c r="AA790" s="4"/>
      <c r="AB790" s="4"/>
    </row>
    <row r="791" spans="1:28" ht="15.75" customHeight="1" x14ac:dyDescent="0.25">
      <c r="A791" s="27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28"/>
      <c r="Z791" s="4"/>
      <c r="AA791" s="4"/>
      <c r="AB791" s="4"/>
    </row>
    <row r="792" spans="1:28" ht="15.75" customHeight="1" x14ac:dyDescent="0.25">
      <c r="A792" s="27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28"/>
      <c r="Z792" s="4"/>
      <c r="AA792" s="4"/>
      <c r="AB792" s="4"/>
    </row>
    <row r="793" spans="1:28" ht="15.75" customHeight="1" x14ac:dyDescent="0.25">
      <c r="A793" s="27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28"/>
      <c r="Z793" s="4"/>
      <c r="AA793" s="4"/>
      <c r="AB793" s="4"/>
    </row>
    <row r="794" spans="1:28" ht="15.75" customHeight="1" x14ac:dyDescent="0.25">
      <c r="A794" s="27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28"/>
      <c r="Z794" s="4"/>
      <c r="AA794" s="4"/>
      <c r="AB794" s="4"/>
    </row>
    <row r="795" spans="1:28" ht="15.75" customHeight="1" x14ac:dyDescent="0.25">
      <c r="A795" s="27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28"/>
      <c r="Z795" s="4"/>
      <c r="AA795" s="4"/>
      <c r="AB795" s="4"/>
    </row>
    <row r="796" spans="1:28" ht="15.75" customHeight="1" x14ac:dyDescent="0.25">
      <c r="A796" s="27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28"/>
      <c r="Z796" s="4"/>
      <c r="AA796" s="4"/>
      <c r="AB796" s="4"/>
    </row>
    <row r="797" spans="1:28" ht="15.75" customHeight="1" x14ac:dyDescent="0.25">
      <c r="A797" s="27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28"/>
      <c r="Z797" s="4"/>
      <c r="AA797" s="4"/>
      <c r="AB797" s="4"/>
    </row>
    <row r="798" spans="1:28" ht="15.75" customHeight="1" x14ac:dyDescent="0.25">
      <c r="A798" s="27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28"/>
      <c r="Z798" s="4"/>
      <c r="AA798" s="4"/>
      <c r="AB798" s="4"/>
    </row>
    <row r="799" spans="1:28" ht="15.75" customHeight="1" x14ac:dyDescent="0.25">
      <c r="A799" s="27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28"/>
      <c r="Z799" s="4"/>
      <c r="AA799" s="4"/>
      <c r="AB799" s="4"/>
    </row>
    <row r="800" spans="1:28" ht="15.75" customHeight="1" x14ac:dyDescent="0.25">
      <c r="A800" s="27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28"/>
      <c r="Z800" s="4"/>
      <c r="AA800" s="4"/>
      <c r="AB800" s="4"/>
    </row>
    <row r="801" spans="1:28" ht="15.75" customHeight="1" x14ac:dyDescent="0.25">
      <c r="A801" s="27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28"/>
      <c r="Z801" s="4"/>
      <c r="AA801" s="4"/>
      <c r="AB801" s="4"/>
    </row>
    <row r="802" spans="1:28" ht="15.75" customHeight="1" x14ac:dyDescent="0.25">
      <c r="A802" s="27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28"/>
      <c r="Z802" s="4"/>
      <c r="AA802" s="4"/>
      <c r="AB802" s="4"/>
    </row>
    <row r="803" spans="1:28" ht="15.75" customHeight="1" x14ac:dyDescent="0.25">
      <c r="A803" s="27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28"/>
      <c r="Z803" s="4"/>
      <c r="AA803" s="4"/>
      <c r="AB803" s="4"/>
    </row>
    <row r="804" spans="1:28" ht="15.75" customHeight="1" x14ac:dyDescent="0.25">
      <c r="A804" s="27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28"/>
      <c r="Z804" s="4"/>
      <c r="AA804" s="4"/>
      <c r="AB804" s="4"/>
    </row>
    <row r="805" spans="1:28" ht="15.75" customHeight="1" x14ac:dyDescent="0.25">
      <c r="A805" s="27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28"/>
      <c r="Z805" s="4"/>
      <c r="AA805" s="4"/>
      <c r="AB805" s="4"/>
    </row>
    <row r="806" spans="1:28" ht="15.75" customHeight="1" x14ac:dyDescent="0.25">
      <c r="A806" s="27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28"/>
      <c r="Z806" s="4"/>
      <c r="AA806" s="4"/>
      <c r="AB806" s="4"/>
    </row>
    <row r="807" spans="1:28" ht="15.75" customHeight="1" x14ac:dyDescent="0.25">
      <c r="A807" s="27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28"/>
      <c r="Z807" s="4"/>
      <c r="AA807" s="4"/>
      <c r="AB807" s="4"/>
    </row>
    <row r="808" spans="1:28" ht="15.75" customHeight="1" x14ac:dyDescent="0.25">
      <c r="A808" s="27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28"/>
      <c r="Z808" s="4"/>
      <c r="AA808" s="4"/>
      <c r="AB808" s="4"/>
    </row>
    <row r="809" spans="1:28" ht="15.75" customHeight="1" x14ac:dyDescent="0.25">
      <c r="A809" s="27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28"/>
      <c r="Z809" s="4"/>
      <c r="AA809" s="4"/>
      <c r="AB809" s="4"/>
    </row>
    <row r="810" spans="1:28" ht="15.75" customHeight="1" x14ac:dyDescent="0.25">
      <c r="A810" s="27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28"/>
      <c r="Z810" s="4"/>
      <c r="AA810" s="4"/>
      <c r="AB810" s="4"/>
    </row>
    <row r="811" spans="1:28" ht="15.75" customHeight="1" x14ac:dyDescent="0.25">
      <c r="A811" s="27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28"/>
      <c r="Z811" s="4"/>
      <c r="AA811" s="4"/>
      <c r="AB811" s="4"/>
    </row>
    <row r="812" spans="1:28" ht="15.75" customHeight="1" x14ac:dyDescent="0.25">
      <c r="A812" s="27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28"/>
      <c r="Z812" s="4"/>
      <c r="AA812" s="4"/>
      <c r="AB812" s="4"/>
    </row>
    <row r="813" spans="1:28" ht="15.75" customHeight="1" x14ac:dyDescent="0.25">
      <c r="A813" s="27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28"/>
      <c r="Z813" s="4"/>
      <c r="AA813" s="4"/>
      <c r="AB813" s="4"/>
    </row>
    <row r="814" spans="1:28" ht="15.75" customHeight="1" x14ac:dyDescent="0.25">
      <c r="A814" s="27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28"/>
      <c r="Z814" s="4"/>
      <c r="AA814" s="4"/>
      <c r="AB814" s="4"/>
    </row>
    <row r="815" spans="1:28" ht="15.75" customHeight="1" x14ac:dyDescent="0.25">
      <c r="A815" s="27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28"/>
      <c r="Z815" s="4"/>
      <c r="AA815" s="4"/>
      <c r="AB815" s="4"/>
    </row>
    <row r="816" spans="1:28" ht="15.75" customHeight="1" x14ac:dyDescent="0.25">
      <c r="A816" s="27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28"/>
      <c r="Z816" s="4"/>
      <c r="AA816" s="4"/>
      <c r="AB816" s="4"/>
    </row>
    <row r="817" spans="1:28" ht="15.75" customHeight="1" x14ac:dyDescent="0.25">
      <c r="A817" s="27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28"/>
      <c r="Z817" s="4"/>
      <c r="AA817" s="4"/>
      <c r="AB817" s="4"/>
    </row>
    <row r="818" spans="1:28" ht="15.75" customHeight="1" x14ac:dyDescent="0.25">
      <c r="A818" s="27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28"/>
      <c r="Z818" s="4"/>
      <c r="AA818" s="4"/>
      <c r="AB818" s="4"/>
    </row>
    <row r="819" spans="1:28" ht="15.75" customHeight="1" x14ac:dyDescent="0.25">
      <c r="A819" s="27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28"/>
      <c r="Z819" s="4"/>
      <c r="AA819" s="4"/>
      <c r="AB819" s="4"/>
    </row>
    <row r="820" spans="1:28" ht="15.75" customHeight="1" x14ac:dyDescent="0.25">
      <c r="A820" s="27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28"/>
      <c r="Z820" s="4"/>
      <c r="AA820" s="4"/>
      <c r="AB820" s="4"/>
    </row>
    <row r="821" spans="1:28" ht="15.75" customHeight="1" x14ac:dyDescent="0.25">
      <c r="A821" s="27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28"/>
      <c r="Z821" s="4"/>
      <c r="AA821" s="4"/>
      <c r="AB821" s="4"/>
    </row>
    <row r="822" spans="1:28" ht="15.75" customHeight="1" x14ac:dyDescent="0.25">
      <c r="A822" s="27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28"/>
      <c r="Z822" s="4"/>
      <c r="AA822" s="4"/>
      <c r="AB822" s="4"/>
    </row>
    <row r="823" spans="1:28" ht="15.75" customHeight="1" x14ac:dyDescent="0.25">
      <c r="A823" s="27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28"/>
      <c r="Z823" s="4"/>
      <c r="AA823" s="4"/>
      <c r="AB823" s="4"/>
    </row>
    <row r="824" spans="1:28" ht="15.75" customHeight="1" x14ac:dyDescent="0.25">
      <c r="A824" s="27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28"/>
      <c r="Z824" s="4"/>
      <c r="AA824" s="4"/>
      <c r="AB824" s="4"/>
    </row>
    <row r="825" spans="1:28" ht="15.75" customHeight="1" x14ac:dyDescent="0.25">
      <c r="A825" s="27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28"/>
      <c r="Z825" s="4"/>
      <c r="AA825" s="4"/>
      <c r="AB825" s="4"/>
    </row>
    <row r="826" spans="1:28" ht="15.75" customHeight="1" x14ac:dyDescent="0.25">
      <c r="A826" s="27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28"/>
      <c r="Z826" s="4"/>
      <c r="AA826" s="4"/>
      <c r="AB826" s="4"/>
    </row>
    <row r="827" spans="1:28" ht="15.75" customHeight="1" x14ac:dyDescent="0.25">
      <c r="A827" s="27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28"/>
      <c r="Z827" s="4"/>
      <c r="AA827" s="4"/>
      <c r="AB827" s="4"/>
    </row>
    <row r="828" spans="1:28" ht="15.75" customHeight="1" x14ac:dyDescent="0.25">
      <c r="A828" s="27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28"/>
      <c r="Z828" s="4"/>
      <c r="AA828" s="4"/>
      <c r="AB828" s="4"/>
    </row>
    <row r="829" spans="1:28" ht="15.75" customHeight="1" x14ac:dyDescent="0.25">
      <c r="A829" s="27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28"/>
      <c r="Z829" s="4"/>
      <c r="AA829" s="4"/>
      <c r="AB829" s="4"/>
    </row>
    <row r="830" spans="1:28" ht="15.75" customHeight="1" x14ac:dyDescent="0.25">
      <c r="A830" s="27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28"/>
      <c r="Z830" s="4"/>
      <c r="AA830" s="4"/>
      <c r="AB830" s="4"/>
    </row>
    <row r="831" spans="1:28" ht="15.75" customHeight="1" x14ac:dyDescent="0.25">
      <c r="A831" s="27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28"/>
      <c r="Z831" s="4"/>
      <c r="AA831" s="4"/>
      <c r="AB831" s="4"/>
    </row>
    <row r="832" spans="1:28" ht="15.75" customHeight="1" x14ac:dyDescent="0.25">
      <c r="A832" s="27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28"/>
      <c r="Z832" s="4"/>
      <c r="AA832" s="4"/>
      <c r="AB832" s="4"/>
    </row>
    <row r="833" spans="1:28" ht="15.75" customHeight="1" x14ac:dyDescent="0.25">
      <c r="A833" s="27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28"/>
      <c r="Z833" s="4"/>
      <c r="AA833" s="4"/>
      <c r="AB833" s="4"/>
    </row>
    <row r="834" spans="1:28" ht="15.75" customHeight="1" x14ac:dyDescent="0.25">
      <c r="A834" s="27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28"/>
      <c r="Z834" s="4"/>
      <c r="AA834" s="4"/>
      <c r="AB834" s="4"/>
    </row>
    <row r="835" spans="1:28" ht="15.75" customHeight="1" x14ac:dyDescent="0.25">
      <c r="A835" s="27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28"/>
      <c r="Z835" s="4"/>
      <c r="AA835" s="4"/>
      <c r="AB835" s="4"/>
    </row>
    <row r="836" spans="1:28" ht="15.75" customHeight="1" x14ac:dyDescent="0.25">
      <c r="A836" s="27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28"/>
      <c r="Z836" s="4"/>
      <c r="AA836" s="4"/>
      <c r="AB836" s="4"/>
    </row>
    <row r="837" spans="1:28" ht="15.75" customHeight="1" x14ac:dyDescent="0.25">
      <c r="A837" s="27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28"/>
      <c r="Z837" s="4"/>
      <c r="AA837" s="4"/>
      <c r="AB837" s="4"/>
    </row>
    <row r="838" spans="1:28" ht="15.75" customHeight="1" x14ac:dyDescent="0.25">
      <c r="A838" s="27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28"/>
      <c r="Z838" s="4"/>
      <c r="AA838" s="4"/>
      <c r="AB838" s="4"/>
    </row>
    <row r="839" spans="1:28" ht="15.75" customHeight="1" x14ac:dyDescent="0.25">
      <c r="A839" s="27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28"/>
      <c r="Z839" s="4"/>
      <c r="AA839" s="4"/>
      <c r="AB839" s="4"/>
    </row>
    <row r="840" spans="1:28" ht="15.75" customHeight="1" x14ac:dyDescent="0.25">
      <c r="A840" s="27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28"/>
      <c r="Z840" s="4"/>
      <c r="AA840" s="4"/>
      <c r="AB840" s="4"/>
    </row>
    <row r="841" spans="1:28" ht="15.75" customHeight="1" x14ac:dyDescent="0.25">
      <c r="A841" s="27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28"/>
      <c r="Z841" s="4"/>
      <c r="AA841" s="4"/>
      <c r="AB841" s="4"/>
    </row>
    <row r="842" spans="1:28" ht="15.75" customHeight="1" x14ac:dyDescent="0.25">
      <c r="A842" s="27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28"/>
      <c r="Z842" s="4"/>
      <c r="AA842" s="4"/>
      <c r="AB842" s="4"/>
    </row>
    <row r="843" spans="1:28" ht="15.75" customHeight="1" x14ac:dyDescent="0.25">
      <c r="A843" s="27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28"/>
      <c r="Z843" s="4"/>
      <c r="AA843" s="4"/>
      <c r="AB843" s="4"/>
    </row>
    <row r="844" spans="1:28" ht="15.75" customHeight="1" x14ac:dyDescent="0.25">
      <c r="A844" s="27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28"/>
      <c r="Z844" s="4"/>
      <c r="AA844" s="4"/>
      <c r="AB844" s="4"/>
    </row>
    <row r="845" spans="1:28" ht="15.75" customHeight="1" x14ac:dyDescent="0.25">
      <c r="A845" s="27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28"/>
      <c r="Z845" s="4"/>
      <c r="AA845" s="4"/>
      <c r="AB845" s="4"/>
    </row>
    <row r="846" spans="1:28" ht="15.75" customHeight="1" x14ac:dyDescent="0.25">
      <c r="A846" s="27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28"/>
      <c r="Z846" s="4"/>
      <c r="AA846" s="4"/>
      <c r="AB846" s="4"/>
    </row>
    <row r="847" spans="1:28" ht="15.75" customHeight="1" x14ac:dyDescent="0.25">
      <c r="A847" s="27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28"/>
      <c r="Z847" s="4"/>
      <c r="AA847" s="4"/>
      <c r="AB847" s="4"/>
    </row>
    <row r="848" spans="1:28" ht="15.75" customHeight="1" x14ac:dyDescent="0.25">
      <c r="A848" s="27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28"/>
      <c r="Z848" s="4"/>
      <c r="AA848" s="4"/>
      <c r="AB848" s="4"/>
    </row>
    <row r="849" spans="1:28" ht="15.75" customHeight="1" x14ac:dyDescent="0.25">
      <c r="A849" s="27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28"/>
      <c r="Z849" s="4"/>
      <c r="AA849" s="4"/>
      <c r="AB849" s="4"/>
    </row>
    <row r="850" spans="1:28" ht="15.75" customHeight="1" x14ac:dyDescent="0.25">
      <c r="A850" s="27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28"/>
      <c r="Z850" s="4"/>
      <c r="AA850" s="4"/>
      <c r="AB850" s="4"/>
    </row>
    <row r="851" spans="1:28" ht="15.75" customHeight="1" x14ac:dyDescent="0.25">
      <c r="A851" s="27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28"/>
      <c r="Z851" s="4"/>
      <c r="AA851" s="4"/>
      <c r="AB851" s="4"/>
    </row>
    <row r="852" spans="1:28" ht="15.75" customHeight="1" x14ac:dyDescent="0.25">
      <c r="A852" s="27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28"/>
      <c r="Z852" s="4"/>
      <c r="AA852" s="4"/>
      <c r="AB852" s="4"/>
    </row>
    <row r="853" spans="1:28" ht="15.75" customHeight="1" x14ac:dyDescent="0.25">
      <c r="A853" s="27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28"/>
      <c r="Z853" s="4"/>
      <c r="AA853" s="4"/>
      <c r="AB853" s="4"/>
    </row>
    <row r="854" spans="1:28" ht="15.75" customHeight="1" x14ac:dyDescent="0.25">
      <c r="A854" s="27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28"/>
      <c r="Z854" s="4"/>
      <c r="AA854" s="4"/>
      <c r="AB854" s="4"/>
    </row>
    <row r="855" spans="1:28" ht="15.75" customHeight="1" x14ac:dyDescent="0.25">
      <c r="A855" s="27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28"/>
      <c r="Z855" s="4"/>
      <c r="AA855" s="4"/>
      <c r="AB855" s="4"/>
    </row>
    <row r="856" spans="1:28" ht="15.75" customHeight="1" x14ac:dyDescent="0.25">
      <c r="A856" s="27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28"/>
      <c r="Z856" s="4"/>
      <c r="AA856" s="4"/>
      <c r="AB856" s="4"/>
    </row>
    <row r="857" spans="1:28" ht="15.75" customHeight="1" x14ac:dyDescent="0.25">
      <c r="A857" s="27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28"/>
      <c r="Z857" s="4"/>
      <c r="AA857" s="4"/>
      <c r="AB857" s="4"/>
    </row>
    <row r="858" spans="1:28" ht="15.75" customHeight="1" x14ac:dyDescent="0.25">
      <c r="A858" s="27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28"/>
      <c r="Z858" s="4"/>
      <c r="AA858" s="4"/>
      <c r="AB858" s="4"/>
    </row>
    <row r="859" spans="1:28" ht="15.75" customHeight="1" x14ac:dyDescent="0.25">
      <c r="A859" s="27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28"/>
      <c r="Z859" s="4"/>
      <c r="AA859" s="4"/>
      <c r="AB859" s="4"/>
    </row>
    <row r="860" spans="1:28" ht="15.75" customHeight="1" x14ac:dyDescent="0.25">
      <c r="A860" s="27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28"/>
      <c r="Z860" s="4"/>
      <c r="AA860" s="4"/>
      <c r="AB860" s="4"/>
    </row>
    <row r="861" spans="1:28" ht="15.75" customHeight="1" x14ac:dyDescent="0.25">
      <c r="A861" s="27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28"/>
      <c r="Z861" s="4"/>
      <c r="AA861" s="4"/>
      <c r="AB861" s="4"/>
    </row>
    <row r="862" spans="1:28" ht="15.75" customHeight="1" x14ac:dyDescent="0.25">
      <c r="A862" s="27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28"/>
      <c r="Z862" s="4"/>
      <c r="AA862" s="4"/>
      <c r="AB862" s="4"/>
    </row>
    <row r="863" spans="1:28" ht="15.75" customHeight="1" x14ac:dyDescent="0.25">
      <c r="A863" s="27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28"/>
      <c r="Z863" s="4"/>
      <c r="AA863" s="4"/>
      <c r="AB863" s="4"/>
    </row>
    <row r="864" spans="1:28" ht="15.75" customHeight="1" x14ac:dyDescent="0.25">
      <c r="A864" s="27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28"/>
      <c r="Z864" s="4"/>
      <c r="AA864" s="4"/>
      <c r="AB864" s="4"/>
    </row>
    <row r="865" spans="1:28" ht="15.75" customHeight="1" x14ac:dyDescent="0.25">
      <c r="A865" s="27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28"/>
      <c r="Z865" s="4"/>
      <c r="AA865" s="4"/>
      <c r="AB865" s="4"/>
    </row>
    <row r="866" spans="1:28" ht="15.75" customHeight="1" x14ac:dyDescent="0.25">
      <c r="A866" s="27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28"/>
      <c r="Z866" s="4"/>
      <c r="AA866" s="4"/>
      <c r="AB866" s="4"/>
    </row>
    <row r="867" spans="1:28" ht="15.75" customHeight="1" x14ac:dyDescent="0.25">
      <c r="A867" s="27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28"/>
      <c r="Z867" s="4"/>
      <c r="AA867" s="4"/>
      <c r="AB867" s="4"/>
    </row>
    <row r="868" spans="1:28" ht="15.75" customHeight="1" x14ac:dyDescent="0.25">
      <c r="A868" s="27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28"/>
      <c r="Z868" s="4"/>
      <c r="AA868" s="4"/>
      <c r="AB868" s="4"/>
    </row>
    <row r="869" spans="1:28" ht="15.75" customHeight="1" x14ac:dyDescent="0.25">
      <c r="A869" s="27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28"/>
      <c r="Z869" s="4"/>
      <c r="AA869" s="4"/>
      <c r="AB869" s="4"/>
    </row>
    <row r="870" spans="1:28" ht="15.75" customHeight="1" x14ac:dyDescent="0.25">
      <c r="A870" s="27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28"/>
      <c r="Z870" s="4"/>
      <c r="AA870" s="4"/>
      <c r="AB870" s="4"/>
    </row>
    <row r="871" spans="1:28" ht="15.75" customHeight="1" x14ac:dyDescent="0.25">
      <c r="A871" s="27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28"/>
      <c r="Z871" s="4"/>
      <c r="AA871" s="4"/>
      <c r="AB871" s="4"/>
    </row>
    <row r="872" spans="1:28" ht="15.75" customHeight="1" x14ac:dyDescent="0.25">
      <c r="A872" s="27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28"/>
      <c r="Z872" s="4"/>
      <c r="AA872" s="4"/>
      <c r="AB872" s="4"/>
    </row>
    <row r="873" spans="1:28" ht="15.75" customHeight="1" x14ac:dyDescent="0.25">
      <c r="A873" s="27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28"/>
      <c r="Z873" s="4"/>
      <c r="AA873" s="4"/>
      <c r="AB873" s="4"/>
    </row>
    <row r="874" spans="1:28" ht="15.75" customHeight="1" x14ac:dyDescent="0.25">
      <c r="A874" s="27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28"/>
      <c r="Z874" s="4"/>
      <c r="AA874" s="4"/>
      <c r="AB874" s="4"/>
    </row>
    <row r="875" spans="1:28" ht="15.75" customHeight="1" x14ac:dyDescent="0.25">
      <c r="A875" s="27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28"/>
      <c r="Z875" s="4"/>
      <c r="AA875" s="4"/>
      <c r="AB875" s="4"/>
    </row>
    <row r="876" spans="1:28" ht="15.75" customHeight="1" x14ac:dyDescent="0.25">
      <c r="A876" s="27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28"/>
      <c r="Z876" s="4"/>
      <c r="AA876" s="4"/>
      <c r="AB876" s="4"/>
    </row>
    <row r="877" spans="1:28" ht="15.75" customHeight="1" x14ac:dyDescent="0.25">
      <c r="A877" s="27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28"/>
      <c r="Z877" s="4"/>
      <c r="AA877" s="4"/>
      <c r="AB877" s="4"/>
    </row>
    <row r="878" spans="1:28" ht="15.75" customHeight="1" x14ac:dyDescent="0.25">
      <c r="A878" s="27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28"/>
      <c r="Z878" s="4"/>
      <c r="AA878" s="4"/>
      <c r="AB878" s="4"/>
    </row>
    <row r="879" spans="1:28" ht="15.75" customHeight="1" x14ac:dyDescent="0.25">
      <c r="A879" s="27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28"/>
      <c r="Z879" s="4"/>
      <c r="AA879" s="4"/>
      <c r="AB879" s="4"/>
    </row>
    <row r="880" spans="1:28" ht="15.75" customHeight="1" x14ac:dyDescent="0.25">
      <c r="A880" s="27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28"/>
      <c r="Z880" s="4"/>
      <c r="AA880" s="4"/>
      <c r="AB880" s="4"/>
    </row>
    <row r="881" spans="1:28" ht="15.75" customHeight="1" x14ac:dyDescent="0.25">
      <c r="A881" s="27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28"/>
      <c r="Z881" s="4"/>
      <c r="AA881" s="4"/>
      <c r="AB881" s="4"/>
    </row>
    <row r="882" spans="1:28" ht="15.75" customHeight="1" x14ac:dyDescent="0.25">
      <c r="A882" s="27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28"/>
      <c r="Z882" s="4"/>
      <c r="AA882" s="4"/>
      <c r="AB882" s="4"/>
    </row>
    <row r="883" spans="1:28" ht="15.75" customHeight="1" x14ac:dyDescent="0.25">
      <c r="A883" s="27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28"/>
      <c r="Z883" s="4"/>
      <c r="AA883" s="4"/>
      <c r="AB883" s="4"/>
    </row>
    <row r="884" spans="1:28" ht="15.75" customHeight="1" x14ac:dyDescent="0.25">
      <c r="A884" s="27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28"/>
      <c r="Z884" s="4"/>
      <c r="AA884" s="4"/>
      <c r="AB884" s="4"/>
    </row>
    <row r="885" spans="1:28" ht="15.75" customHeight="1" x14ac:dyDescent="0.25">
      <c r="A885" s="27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28"/>
      <c r="Z885" s="4"/>
      <c r="AA885" s="4"/>
      <c r="AB885" s="4"/>
    </row>
    <row r="886" spans="1:28" ht="15.75" customHeight="1" x14ac:dyDescent="0.25">
      <c r="A886" s="27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28"/>
      <c r="Z886" s="4"/>
      <c r="AA886" s="4"/>
      <c r="AB886" s="4"/>
    </row>
    <row r="887" spans="1:28" ht="15.75" customHeight="1" x14ac:dyDescent="0.25">
      <c r="A887" s="27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28"/>
      <c r="Z887" s="4"/>
      <c r="AA887" s="4"/>
      <c r="AB887" s="4"/>
    </row>
    <row r="888" spans="1:28" ht="15.75" customHeight="1" x14ac:dyDescent="0.25">
      <c r="A888" s="27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28"/>
      <c r="Z888" s="4"/>
      <c r="AA888" s="4"/>
      <c r="AB888" s="4"/>
    </row>
    <row r="889" spans="1:28" ht="15.75" customHeight="1" x14ac:dyDescent="0.25">
      <c r="A889" s="27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28"/>
      <c r="Z889" s="4"/>
      <c r="AA889" s="4"/>
      <c r="AB889" s="4"/>
    </row>
    <row r="890" spans="1:28" ht="15.75" customHeight="1" x14ac:dyDescent="0.25">
      <c r="A890" s="27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28"/>
      <c r="Z890" s="4"/>
      <c r="AA890" s="4"/>
      <c r="AB890" s="4"/>
    </row>
    <row r="891" spans="1:28" ht="15.75" customHeight="1" x14ac:dyDescent="0.25">
      <c r="A891" s="27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28"/>
      <c r="Z891" s="4"/>
      <c r="AA891" s="4"/>
      <c r="AB891" s="4"/>
    </row>
    <row r="892" spans="1:28" ht="15.75" customHeight="1" x14ac:dyDescent="0.25">
      <c r="A892" s="27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28"/>
      <c r="Z892" s="4"/>
      <c r="AA892" s="4"/>
      <c r="AB892" s="4"/>
    </row>
    <row r="893" spans="1:28" ht="15.75" customHeight="1" x14ac:dyDescent="0.25">
      <c r="A893" s="27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28"/>
      <c r="Z893" s="4"/>
      <c r="AA893" s="4"/>
      <c r="AB893" s="4"/>
    </row>
    <row r="894" spans="1:28" ht="15.75" customHeight="1" x14ac:dyDescent="0.25">
      <c r="A894" s="27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28"/>
      <c r="Z894" s="4"/>
      <c r="AA894" s="4"/>
      <c r="AB894" s="4"/>
    </row>
    <row r="895" spans="1:28" ht="15.75" customHeight="1" x14ac:dyDescent="0.25">
      <c r="A895" s="27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28"/>
      <c r="Z895" s="4"/>
      <c r="AA895" s="4"/>
      <c r="AB895" s="4"/>
    </row>
    <row r="896" spans="1:28" ht="15.75" customHeight="1" x14ac:dyDescent="0.25">
      <c r="A896" s="27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28"/>
      <c r="Z896" s="4"/>
      <c r="AA896" s="4"/>
      <c r="AB896" s="4"/>
    </row>
    <row r="897" spans="1:28" ht="15.75" customHeight="1" x14ac:dyDescent="0.25">
      <c r="A897" s="27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28"/>
      <c r="Z897" s="4"/>
      <c r="AA897" s="4"/>
      <c r="AB897" s="4"/>
    </row>
    <row r="898" spans="1:28" ht="15.75" customHeight="1" x14ac:dyDescent="0.25">
      <c r="A898" s="27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28"/>
      <c r="Z898" s="4"/>
      <c r="AA898" s="4"/>
      <c r="AB898" s="4"/>
    </row>
    <row r="899" spans="1:28" ht="15.75" customHeight="1" x14ac:dyDescent="0.25">
      <c r="A899" s="27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28"/>
      <c r="Z899" s="4"/>
      <c r="AA899" s="4"/>
      <c r="AB899" s="4"/>
    </row>
    <row r="900" spans="1:28" ht="15.75" customHeight="1" x14ac:dyDescent="0.25">
      <c r="A900" s="27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28"/>
      <c r="Z900" s="4"/>
      <c r="AA900" s="4"/>
      <c r="AB900" s="4"/>
    </row>
    <row r="901" spans="1:28" ht="15.75" customHeight="1" x14ac:dyDescent="0.25">
      <c r="A901" s="27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28"/>
      <c r="Z901" s="4"/>
      <c r="AA901" s="4"/>
      <c r="AB901" s="4"/>
    </row>
    <row r="902" spans="1:28" ht="15.75" customHeight="1" x14ac:dyDescent="0.25">
      <c r="A902" s="27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28"/>
      <c r="Z902" s="4"/>
      <c r="AA902" s="4"/>
      <c r="AB902" s="4"/>
    </row>
    <row r="903" spans="1:28" ht="15.75" customHeight="1" x14ac:dyDescent="0.25">
      <c r="A903" s="27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28"/>
      <c r="Z903" s="4"/>
      <c r="AA903" s="4"/>
      <c r="AB903" s="4"/>
    </row>
    <row r="904" spans="1:28" ht="15.75" customHeight="1" x14ac:dyDescent="0.25">
      <c r="A904" s="27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28"/>
      <c r="Z904" s="4"/>
      <c r="AA904" s="4"/>
      <c r="AB904" s="4"/>
    </row>
    <row r="905" spans="1:28" ht="15.75" customHeight="1" x14ac:dyDescent="0.25">
      <c r="A905" s="27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28"/>
      <c r="Z905" s="4"/>
      <c r="AA905" s="4"/>
      <c r="AB905" s="4"/>
    </row>
    <row r="906" spans="1:28" ht="15.75" customHeight="1" x14ac:dyDescent="0.25">
      <c r="A906" s="27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28"/>
      <c r="Z906" s="4"/>
      <c r="AA906" s="4"/>
      <c r="AB906" s="4"/>
    </row>
    <row r="907" spans="1:28" ht="15.75" customHeight="1" x14ac:dyDescent="0.25">
      <c r="A907" s="27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28"/>
      <c r="Z907" s="4"/>
      <c r="AA907" s="4"/>
      <c r="AB907" s="4"/>
    </row>
    <row r="908" spans="1:28" ht="15.75" customHeight="1" x14ac:dyDescent="0.25">
      <c r="A908" s="27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28"/>
      <c r="Z908" s="4"/>
      <c r="AA908" s="4"/>
      <c r="AB908" s="4"/>
    </row>
    <row r="909" spans="1:28" ht="15.75" customHeight="1" x14ac:dyDescent="0.25">
      <c r="A909" s="27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28"/>
      <c r="Z909" s="4"/>
      <c r="AA909" s="4"/>
      <c r="AB909" s="4"/>
    </row>
    <row r="910" spans="1:28" ht="15.75" customHeight="1" x14ac:dyDescent="0.25">
      <c r="A910" s="27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28"/>
      <c r="Z910" s="4"/>
      <c r="AA910" s="4"/>
      <c r="AB910" s="4"/>
    </row>
    <row r="911" spans="1:28" ht="15.75" customHeight="1" x14ac:dyDescent="0.25">
      <c r="A911" s="27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28"/>
      <c r="Z911" s="4"/>
      <c r="AA911" s="4"/>
      <c r="AB911" s="4"/>
    </row>
    <row r="912" spans="1:28" ht="15.75" customHeight="1" x14ac:dyDescent="0.25">
      <c r="A912" s="27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28"/>
      <c r="Z912" s="4"/>
      <c r="AA912" s="4"/>
      <c r="AB912" s="4"/>
    </row>
    <row r="913" spans="1:28" ht="15.75" customHeight="1" x14ac:dyDescent="0.25">
      <c r="A913" s="27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28"/>
      <c r="Z913" s="4"/>
      <c r="AA913" s="4"/>
      <c r="AB913" s="4"/>
    </row>
    <row r="914" spans="1:28" ht="15.75" customHeight="1" x14ac:dyDescent="0.25">
      <c r="A914" s="27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28"/>
      <c r="Z914" s="4"/>
      <c r="AA914" s="4"/>
      <c r="AB914" s="4"/>
    </row>
    <row r="915" spans="1:28" ht="15.75" customHeight="1" x14ac:dyDescent="0.25">
      <c r="A915" s="27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28"/>
      <c r="Z915" s="4"/>
      <c r="AA915" s="4"/>
      <c r="AB915" s="4"/>
    </row>
    <row r="916" spans="1:28" ht="15.75" customHeight="1" x14ac:dyDescent="0.25">
      <c r="A916" s="27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28"/>
      <c r="Z916" s="4"/>
      <c r="AA916" s="4"/>
      <c r="AB916" s="4"/>
    </row>
    <row r="917" spans="1:28" ht="15.75" customHeight="1" x14ac:dyDescent="0.25">
      <c r="A917" s="27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28"/>
      <c r="Z917" s="4"/>
      <c r="AA917" s="4"/>
      <c r="AB917" s="4"/>
    </row>
    <row r="918" spans="1:28" ht="15.75" customHeight="1" x14ac:dyDescent="0.25">
      <c r="A918" s="27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28"/>
      <c r="Z918" s="4"/>
      <c r="AA918" s="4"/>
      <c r="AB918" s="4"/>
    </row>
    <row r="919" spans="1:28" ht="15.75" customHeight="1" x14ac:dyDescent="0.25">
      <c r="A919" s="27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28"/>
      <c r="Z919" s="4"/>
      <c r="AA919" s="4"/>
      <c r="AB919" s="4"/>
    </row>
    <row r="920" spans="1:28" ht="15.75" customHeight="1" x14ac:dyDescent="0.25">
      <c r="A920" s="27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28"/>
      <c r="Z920" s="4"/>
      <c r="AA920" s="4"/>
      <c r="AB920" s="4"/>
    </row>
    <row r="921" spans="1:28" ht="15.75" customHeight="1" x14ac:dyDescent="0.25">
      <c r="A921" s="27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28"/>
      <c r="Z921" s="4"/>
      <c r="AA921" s="4"/>
      <c r="AB921" s="4"/>
    </row>
    <row r="922" spans="1:28" ht="15.75" customHeight="1" x14ac:dyDescent="0.25">
      <c r="A922" s="27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28"/>
      <c r="Z922" s="4"/>
      <c r="AA922" s="4"/>
      <c r="AB922" s="4"/>
    </row>
    <row r="923" spans="1:28" ht="15.75" customHeight="1" x14ac:dyDescent="0.25">
      <c r="A923" s="27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28"/>
      <c r="Z923" s="4"/>
      <c r="AA923" s="4"/>
      <c r="AB923" s="4"/>
    </row>
    <row r="924" spans="1:28" ht="15.75" customHeight="1" x14ac:dyDescent="0.25">
      <c r="A924" s="27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28"/>
      <c r="Z924" s="4"/>
      <c r="AA924" s="4"/>
      <c r="AB924" s="4"/>
    </row>
    <row r="925" spans="1:28" ht="15.75" customHeight="1" x14ac:dyDescent="0.25">
      <c r="A925" s="27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28"/>
      <c r="Z925" s="4"/>
      <c r="AA925" s="4"/>
      <c r="AB925" s="4"/>
    </row>
    <row r="926" spans="1:28" ht="15.75" customHeight="1" x14ac:dyDescent="0.25">
      <c r="A926" s="27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28"/>
      <c r="Z926" s="4"/>
      <c r="AA926" s="4"/>
      <c r="AB926" s="4"/>
    </row>
    <row r="927" spans="1:28" ht="15.75" customHeight="1" x14ac:dyDescent="0.25">
      <c r="A927" s="27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28"/>
      <c r="Z927" s="4"/>
      <c r="AA927" s="4"/>
      <c r="AB927" s="4"/>
    </row>
    <row r="928" spans="1:28" ht="15.75" customHeight="1" x14ac:dyDescent="0.25">
      <c r="A928" s="27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28"/>
      <c r="Z928" s="4"/>
      <c r="AA928" s="4"/>
      <c r="AB928" s="4"/>
    </row>
    <row r="929" spans="1:28" ht="15.75" customHeight="1" x14ac:dyDescent="0.25">
      <c r="A929" s="27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28"/>
      <c r="Z929" s="4"/>
      <c r="AA929" s="4"/>
      <c r="AB929" s="4"/>
    </row>
    <row r="930" spans="1:28" ht="15.75" customHeight="1" x14ac:dyDescent="0.25">
      <c r="A930" s="27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28"/>
      <c r="Z930" s="4"/>
      <c r="AA930" s="4"/>
      <c r="AB930" s="4"/>
    </row>
    <row r="931" spans="1:28" ht="15.75" customHeight="1" x14ac:dyDescent="0.25">
      <c r="A931" s="27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28"/>
      <c r="Z931" s="4"/>
      <c r="AA931" s="4"/>
      <c r="AB931" s="4"/>
    </row>
    <row r="932" spans="1:28" ht="15.75" customHeight="1" x14ac:dyDescent="0.25">
      <c r="A932" s="27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28"/>
      <c r="Z932" s="4"/>
      <c r="AA932" s="4"/>
      <c r="AB932" s="4"/>
    </row>
    <row r="933" spans="1:28" ht="15.75" customHeight="1" x14ac:dyDescent="0.25">
      <c r="A933" s="27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28"/>
      <c r="Z933" s="4"/>
      <c r="AA933" s="4"/>
      <c r="AB933" s="4"/>
    </row>
    <row r="934" spans="1:28" ht="15.75" customHeight="1" x14ac:dyDescent="0.25">
      <c r="A934" s="27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28"/>
      <c r="Z934" s="4"/>
      <c r="AA934" s="4"/>
      <c r="AB934" s="4"/>
    </row>
    <row r="935" spans="1:28" ht="15.75" customHeight="1" x14ac:dyDescent="0.25">
      <c r="A935" s="27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28"/>
      <c r="Z935" s="4"/>
      <c r="AA935" s="4"/>
      <c r="AB935" s="4"/>
    </row>
    <row r="936" spans="1:28" ht="15.75" customHeight="1" x14ac:dyDescent="0.25">
      <c r="A936" s="27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28"/>
      <c r="Z936" s="4"/>
      <c r="AA936" s="4"/>
      <c r="AB936" s="4"/>
    </row>
    <row r="937" spans="1:28" ht="15.75" customHeight="1" x14ac:dyDescent="0.25">
      <c r="A937" s="27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28"/>
      <c r="Z937" s="4"/>
      <c r="AA937" s="4"/>
      <c r="AB937" s="4"/>
    </row>
    <row r="938" spans="1:28" ht="15.75" customHeight="1" x14ac:dyDescent="0.25">
      <c r="A938" s="27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28"/>
      <c r="Z938" s="4"/>
      <c r="AA938" s="4"/>
      <c r="AB938" s="4"/>
    </row>
    <row r="939" spans="1:28" ht="15.75" customHeight="1" x14ac:dyDescent="0.25">
      <c r="A939" s="27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28"/>
      <c r="Z939" s="4"/>
      <c r="AA939" s="4"/>
      <c r="AB939" s="4"/>
    </row>
    <row r="940" spans="1:28" ht="15.75" customHeight="1" x14ac:dyDescent="0.25">
      <c r="A940" s="27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28"/>
      <c r="Z940" s="4"/>
      <c r="AA940" s="4"/>
      <c r="AB940" s="4"/>
    </row>
    <row r="941" spans="1:28" ht="15.75" customHeight="1" x14ac:dyDescent="0.25">
      <c r="A941" s="27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28"/>
      <c r="Z941" s="4"/>
      <c r="AA941" s="4"/>
      <c r="AB941" s="4"/>
    </row>
    <row r="942" spans="1:28" ht="15.75" customHeight="1" x14ac:dyDescent="0.25">
      <c r="A942" s="27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28"/>
      <c r="Z942" s="4"/>
      <c r="AA942" s="4"/>
      <c r="AB942" s="4"/>
    </row>
    <row r="943" spans="1:28" ht="15.75" customHeight="1" x14ac:dyDescent="0.25">
      <c r="A943" s="27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28"/>
      <c r="Z943" s="4"/>
      <c r="AA943" s="4"/>
      <c r="AB943" s="4"/>
    </row>
    <row r="944" spans="1:28" ht="15.75" customHeight="1" x14ac:dyDescent="0.25">
      <c r="A944" s="27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28"/>
      <c r="Z944" s="4"/>
      <c r="AA944" s="4"/>
      <c r="AB944" s="4"/>
    </row>
    <row r="945" spans="1:28" ht="15.75" customHeight="1" x14ac:dyDescent="0.25">
      <c r="A945" s="27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28"/>
      <c r="Z945" s="4"/>
      <c r="AA945" s="4"/>
      <c r="AB945" s="4"/>
    </row>
    <row r="946" spans="1:28" ht="15.75" customHeight="1" x14ac:dyDescent="0.25">
      <c r="A946" s="27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28"/>
      <c r="Z946" s="4"/>
      <c r="AA946" s="4"/>
      <c r="AB946" s="4"/>
    </row>
    <row r="947" spans="1:28" ht="15.75" customHeight="1" x14ac:dyDescent="0.25">
      <c r="A947" s="27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28"/>
      <c r="Z947" s="4"/>
      <c r="AA947" s="4"/>
      <c r="AB947" s="4"/>
    </row>
    <row r="948" spans="1:28" ht="15.75" customHeight="1" x14ac:dyDescent="0.25">
      <c r="A948" s="27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28"/>
      <c r="Z948" s="4"/>
      <c r="AA948" s="4"/>
      <c r="AB948" s="4"/>
    </row>
    <row r="949" spans="1:28" ht="15.75" customHeight="1" x14ac:dyDescent="0.25">
      <c r="A949" s="27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28"/>
      <c r="Z949" s="4"/>
      <c r="AA949" s="4"/>
      <c r="AB949" s="4"/>
    </row>
    <row r="950" spans="1:28" ht="15.75" customHeight="1" x14ac:dyDescent="0.25">
      <c r="A950" s="27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28"/>
      <c r="Z950" s="4"/>
      <c r="AA950" s="4"/>
      <c r="AB950" s="4"/>
    </row>
    <row r="951" spans="1:28" ht="15.75" customHeight="1" x14ac:dyDescent="0.25">
      <c r="A951" s="27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28"/>
      <c r="Z951" s="4"/>
      <c r="AA951" s="4"/>
      <c r="AB951" s="4"/>
    </row>
    <row r="952" spans="1:28" ht="15.75" customHeight="1" x14ac:dyDescent="0.25">
      <c r="A952" s="27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28"/>
      <c r="Z952" s="4"/>
      <c r="AA952" s="4"/>
      <c r="AB952" s="4"/>
    </row>
    <row r="953" spans="1:28" ht="15.75" customHeight="1" x14ac:dyDescent="0.25">
      <c r="A953" s="27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28"/>
      <c r="Z953" s="4"/>
      <c r="AA953" s="4"/>
      <c r="AB953" s="4"/>
    </row>
    <row r="954" spans="1:28" ht="15.75" customHeight="1" x14ac:dyDescent="0.25">
      <c r="A954" s="27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28"/>
      <c r="Z954" s="4"/>
      <c r="AA954" s="4"/>
      <c r="AB954" s="4"/>
    </row>
    <row r="955" spans="1:28" ht="15.75" customHeight="1" x14ac:dyDescent="0.25">
      <c r="A955" s="27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28"/>
      <c r="Z955" s="4"/>
      <c r="AA955" s="4"/>
      <c r="AB955" s="4"/>
    </row>
    <row r="956" spans="1:28" ht="15.75" customHeight="1" x14ac:dyDescent="0.25">
      <c r="A956" s="27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28"/>
      <c r="Z956" s="4"/>
      <c r="AA956" s="4"/>
      <c r="AB956" s="4"/>
    </row>
    <row r="957" spans="1:28" ht="15.75" customHeight="1" x14ac:dyDescent="0.25">
      <c r="A957" s="27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28"/>
      <c r="Z957" s="4"/>
      <c r="AA957" s="4"/>
      <c r="AB957" s="4"/>
    </row>
    <row r="958" spans="1:28" ht="15.75" customHeight="1" x14ac:dyDescent="0.25">
      <c r="A958" s="27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28"/>
      <c r="Z958" s="4"/>
      <c r="AA958" s="4"/>
      <c r="AB958" s="4"/>
    </row>
    <row r="959" spans="1:28" ht="15.75" customHeight="1" x14ac:dyDescent="0.25">
      <c r="A959" s="27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28"/>
      <c r="Z959" s="4"/>
      <c r="AA959" s="4"/>
      <c r="AB959" s="4"/>
    </row>
    <row r="960" spans="1:28" ht="15.75" customHeight="1" x14ac:dyDescent="0.25">
      <c r="A960" s="27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28"/>
      <c r="Z960" s="4"/>
      <c r="AA960" s="4"/>
      <c r="AB960" s="4"/>
    </row>
    <row r="961" spans="1:28" ht="15.75" customHeight="1" x14ac:dyDescent="0.25">
      <c r="A961" s="27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28"/>
      <c r="Z961" s="4"/>
      <c r="AA961" s="4"/>
      <c r="AB961" s="4"/>
    </row>
    <row r="962" spans="1:28" ht="15.75" customHeight="1" x14ac:dyDescent="0.25">
      <c r="A962" s="27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28"/>
      <c r="Z962" s="4"/>
      <c r="AA962" s="4"/>
      <c r="AB962" s="4"/>
    </row>
    <row r="963" spans="1:28" ht="15.75" customHeight="1" x14ac:dyDescent="0.25">
      <c r="A963" s="27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28"/>
      <c r="Z963" s="4"/>
      <c r="AA963" s="4"/>
      <c r="AB963" s="4"/>
    </row>
    <row r="964" spans="1:28" ht="15.75" customHeight="1" x14ac:dyDescent="0.25">
      <c r="A964" s="27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28"/>
      <c r="Z964" s="4"/>
      <c r="AA964" s="4"/>
      <c r="AB964" s="4"/>
    </row>
    <row r="965" spans="1:28" ht="15.75" customHeight="1" x14ac:dyDescent="0.25">
      <c r="A965" s="27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28"/>
      <c r="Z965" s="4"/>
      <c r="AA965" s="4"/>
      <c r="AB965" s="4"/>
    </row>
    <row r="966" spans="1:28" ht="15.75" customHeight="1" x14ac:dyDescent="0.25">
      <c r="A966" s="27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28"/>
      <c r="Z966" s="4"/>
      <c r="AA966" s="4"/>
      <c r="AB966" s="4"/>
    </row>
    <row r="967" spans="1:28" ht="15.75" customHeight="1" x14ac:dyDescent="0.25">
      <c r="A967" s="27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28"/>
      <c r="Z967" s="4"/>
      <c r="AA967" s="4"/>
      <c r="AB967" s="4"/>
    </row>
    <row r="968" spans="1:28" ht="15.75" customHeight="1" x14ac:dyDescent="0.25">
      <c r="A968" s="27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28"/>
      <c r="Z968" s="4"/>
      <c r="AA968" s="4"/>
      <c r="AB968" s="4"/>
    </row>
    <row r="969" spans="1:28" ht="15.75" customHeight="1" x14ac:dyDescent="0.25">
      <c r="A969" s="27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28"/>
      <c r="Z969" s="4"/>
      <c r="AA969" s="4"/>
      <c r="AB969" s="4"/>
    </row>
    <row r="970" spans="1:28" ht="15.75" customHeight="1" x14ac:dyDescent="0.25">
      <c r="A970" s="27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28"/>
      <c r="Z970" s="4"/>
      <c r="AA970" s="4"/>
      <c r="AB970" s="4"/>
    </row>
    <row r="971" spans="1:28" ht="15.75" customHeight="1" x14ac:dyDescent="0.25">
      <c r="A971" s="27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28"/>
      <c r="Z971" s="4"/>
      <c r="AA971" s="4"/>
      <c r="AB971" s="4"/>
    </row>
    <row r="972" spans="1:28" ht="15.75" customHeight="1" x14ac:dyDescent="0.25">
      <c r="A972" s="27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28"/>
      <c r="Z972" s="4"/>
      <c r="AA972" s="4"/>
      <c r="AB972" s="4"/>
    </row>
    <row r="973" spans="1:28" ht="15.75" customHeight="1" x14ac:dyDescent="0.25">
      <c r="A973" s="27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28"/>
      <c r="Z973" s="4"/>
      <c r="AA973" s="4"/>
      <c r="AB973" s="4"/>
    </row>
    <row r="974" spans="1:28" ht="15.75" customHeight="1" x14ac:dyDescent="0.25">
      <c r="A974" s="27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28"/>
      <c r="Z974" s="4"/>
      <c r="AA974" s="4"/>
      <c r="AB974" s="4"/>
    </row>
    <row r="975" spans="1:28" ht="15.75" customHeight="1" x14ac:dyDescent="0.25">
      <c r="A975" s="27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28"/>
      <c r="Z975" s="4"/>
      <c r="AA975" s="4"/>
      <c r="AB975" s="4"/>
    </row>
    <row r="976" spans="1:28" ht="15.75" customHeight="1" x14ac:dyDescent="0.25">
      <c r="A976" s="27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28"/>
      <c r="Z976" s="4"/>
      <c r="AA976" s="4"/>
      <c r="AB976" s="4"/>
    </row>
    <row r="977" spans="1:28" ht="15.75" customHeight="1" x14ac:dyDescent="0.25">
      <c r="A977" s="27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28"/>
      <c r="Z977" s="4"/>
      <c r="AA977" s="4"/>
      <c r="AB977" s="4"/>
    </row>
    <row r="978" spans="1:28" ht="15.75" customHeight="1" x14ac:dyDescent="0.25">
      <c r="A978" s="27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28"/>
      <c r="Z978" s="4"/>
      <c r="AA978" s="4"/>
      <c r="AB978" s="4"/>
    </row>
    <row r="979" spans="1:28" ht="15.75" customHeight="1" x14ac:dyDescent="0.25">
      <c r="A979" s="27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28"/>
      <c r="Z979" s="4"/>
      <c r="AA979" s="4"/>
      <c r="AB979" s="4"/>
    </row>
    <row r="980" spans="1:28" ht="15.75" customHeight="1" x14ac:dyDescent="0.25">
      <c r="A980" s="27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28"/>
      <c r="Z980" s="4"/>
      <c r="AA980" s="4"/>
      <c r="AB980" s="4"/>
    </row>
    <row r="981" spans="1:28" ht="15.75" customHeight="1" x14ac:dyDescent="0.25">
      <c r="A981" s="27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28"/>
      <c r="Z981" s="4"/>
      <c r="AA981" s="4"/>
      <c r="AB981" s="4"/>
    </row>
    <row r="982" spans="1:28" ht="15.75" customHeight="1" x14ac:dyDescent="0.25">
      <c r="A982" s="27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28"/>
      <c r="Z982" s="4"/>
      <c r="AA982" s="4"/>
      <c r="AB982" s="4"/>
    </row>
    <row r="983" spans="1:28" ht="15.75" customHeight="1" x14ac:dyDescent="0.25">
      <c r="A983" s="27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28"/>
      <c r="Z983" s="4"/>
      <c r="AA983" s="4"/>
      <c r="AB983" s="4"/>
    </row>
    <row r="984" spans="1:28" ht="15.75" customHeight="1" x14ac:dyDescent="0.25">
      <c r="A984" s="27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28"/>
      <c r="Z984" s="4"/>
      <c r="AA984" s="4"/>
      <c r="AB984" s="4"/>
    </row>
    <row r="985" spans="1:28" ht="15.75" customHeight="1" x14ac:dyDescent="0.25">
      <c r="A985" s="27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28"/>
      <c r="Z985" s="4"/>
      <c r="AA985" s="4"/>
      <c r="AB985" s="4"/>
    </row>
    <row r="986" spans="1:28" ht="15.75" customHeight="1" x14ac:dyDescent="0.25">
      <c r="A986" s="27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28"/>
      <c r="Z986" s="4"/>
      <c r="AA986" s="4"/>
      <c r="AB986" s="4"/>
    </row>
    <row r="987" spans="1:28" ht="15.75" customHeight="1" x14ac:dyDescent="0.25">
      <c r="A987" s="27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28"/>
      <c r="Z987" s="4"/>
      <c r="AA987" s="4"/>
      <c r="AB987" s="4"/>
    </row>
    <row r="988" spans="1:28" ht="15.75" customHeight="1" x14ac:dyDescent="0.25">
      <c r="A988" s="27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28"/>
      <c r="Z988" s="4"/>
      <c r="AA988" s="4"/>
      <c r="AB988" s="4"/>
    </row>
    <row r="989" spans="1:28" ht="15.75" customHeight="1" x14ac:dyDescent="0.25">
      <c r="A989" s="27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28"/>
      <c r="Z989" s="4"/>
      <c r="AA989" s="4"/>
      <c r="AB989" s="4"/>
    </row>
    <row r="990" spans="1:28" ht="15.75" customHeight="1" x14ac:dyDescent="0.25">
      <c r="A990" s="27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28"/>
      <c r="Z990" s="4"/>
      <c r="AA990" s="4"/>
      <c r="AB990" s="4"/>
    </row>
    <row r="991" spans="1:28" ht="15.75" customHeight="1" x14ac:dyDescent="0.25">
      <c r="A991" s="27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28"/>
      <c r="Z991" s="4"/>
      <c r="AA991" s="4"/>
      <c r="AB991" s="4"/>
    </row>
    <row r="992" spans="1:28" ht="15.75" customHeight="1" x14ac:dyDescent="0.25">
      <c r="A992" s="27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28"/>
      <c r="Z992" s="4"/>
      <c r="AA992" s="4"/>
      <c r="AB992" s="4"/>
    </row>
    <row r="993" spans="1:28" ht="15.75" customHeight="1" x14ac:dyDescent="0.25">
      <c r="A993" s="27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28"/>
      <c r="Z993" s="4"/>
      <c r="AA993" s="4"/>
      <c r="AB993" s="4"/>
    </row>
    <row r="994" spans="1:28" ht="15.75" customHeight="1" x14ac:dyDescent="0.25">
      <c r="A994" s="27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28"/>
      <c r="Z994" s="4"/>
      <c r="AA994" s="4"/>
      <c r="AB994" s="4"/>
    </row>
    <row r="995" spans="1:28" ht="15.75" customHeight="1" x14ac:dyDescent="0.25">
      <c r="A995" s="27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28"/>
      <c r="Z995" s="4"/>
      <c r="AA995" s="4"/>
      <c r="AB995" s="4"/>
    </row>
    <row r="996" spans="1:28" ht="15.75" customHeight="1" x14ac:dyDescent="0.25">
      <c r="A996" s="27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28"/>
      <c r="Z996" s="4"/>
      <c r="AA996" s="4"/>
      <c r="AB996" s="4"/>
    </row>
    <row r="997" spans="1:28" ht="15.75" customHeight="1" x14ac:dyDescent="0.25">
      <c r="A997" s="27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28"/>
      <c r="Z997" s="4"/>
      <c r="AA997" s="4"/>
      <c r="AB997" s="4"/>
    </row>
    <row r="998" spans="1:28" ht="15.75" customHeight="1" x14ac:dyDescent="0.25">
      <c r="A998" s="27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28"/>
      <c r="Z998" s="4"/>
      <c r="AA998" s="4"/>
      <c r="AB998" s="4"/>
    </row>
    <row r="999" spans="1:28" ht="15.75" customHeight="1" x14ac:dyDescent="0.25">
      <c r="A999" s="27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28"/>
      <c r="Z999" s="4"/>
      <c r="AA999" s="4"/>
      <c r="AB999" s="4"/>
    </row>
    <row r="1000" spans="1:28" ht="15.75" customHeight="1" x14ac:dyDescent="0.25">
      <c r="A1000" s="27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28"/>
      <c r="Z1000" s="4"/>
      <c r="AA1000" s="4"/>
      <c r="AB1000" s="4"/>
    </row>
    <row r="1001" spans="1:28" ht="15.75" customHeight="1" x14ac:dyDescent="0.25">
      <c r="A1001" s="27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28"/>
      <c r="Z1001" s="4"/>
      <c r="AA1001" s="4"/>
      <c r="AB1001" s="4"/>
    </row>
    <row r="1002" spans="1:28" ht="15.75" customHeight="1" x14ac:dyDescent="0.25">
      <c r="A1002" s="27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28"/>
      <c r="Z1002" s="4"/>
      <c r="AA1002" s="4"/>
      <c r="AB1002" s="4"/>
    </row>
    <row r="1003" spans="1:28" ht="15.75" customHeight="1" x14ac:dyDescent="0.25">
      <c r="A1003" s="27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28"/>
      <c r="Z1003" s="4"/>
      <c r="AA1003" s="4"/>
      <c r="AB1003" s="4"/>
    </row>
    <row r="1004" spans="1:28" ht="15.75" customHeight="1" x14ac:dyDescent="0.25">
      <c r="A1004" s="27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28"/>
      <c r="Z1004" s="4"/>
      <c r="AA1004" s="4"/>
      <c r="AB1004" s="4"/>
    </row>
    <row r="1005" spans="1:28" ht="15.75" customHeight="1" x14ac:dyDescent="0.25">
      <c r="A1005" s="27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28"/>
      <c r="Z1005" s="4"/>
      <c r="AA1005" s="4"/>
      <c r="AB1005" s="4"/>
    </row>
  </sheetData>
  <mergeCells count="316">
    <mergeCell ref="S112:S114"/>
    <mergeCell ref="S94:S96"/>
    <mergeCell ref="Q108:Q109"/>
    <mergeCell ref="Q327:Q329"/>
    <mergeCell ref="J189:J191"/>
    <mergeCell ref="L235:L236"/>
    <mergeCell ref="P189:P191"/>
    <mergeCell ref="N189:N191"/>
    <mergeCell ref="P234:P236"/>
    <mergeCell ref="R108:R109"/>
    <mergeCell ref="Q112:Q114"/>
    <mergeCell ref="R112:R114"/>
    <mergeCell ref="Q162:Q163"/>
    <mergeCell ref="R162:R163"/>
    <mergeCell ref="L327:L329"/>
    <mergeCell ref="N94:N96"/>
    <mergeCell ref="O234:O236"/>
    <mergeCell ref="S162:S163"/>
    <mergeCell ref="S108:S109"/>
    <mergeCell ref="B233:D233"/>
    <mergeCell ref="I226:I227"/>
    <mergeCell ref="B205:D205"/>
    <mergeCell ref="B212:D212"/>
    <mergeCell ref="E327:E329"/>
    <mergeCell ref="F327:F329"/>
    <mergeCell ref="G226:G227"/>
    <mergeCell ref="B254:D254"/>
    <mergeCell ref="B250:D250"/>
    <mergeCell ref="B311:D311"/>
    <mergeCell ref="E317:E318"/>
    <mergeCell ref="H327:H329"/>
    <mergeCell ref="I327:I329"/>
    <mergeCell ref="B322:D322"/>
    <mergeCell ref="E323:E324"/>
    <mergeCell ref="F323:F324"/>
    <mergeCell ref="H323:H324"/>
    <mergeCell ref="B325:D325"/>
    <mergeCell ref="J465:J466"/>
    <mergeCell ref="Y234:Y236"/>
    <mergeCell ref="N327:N329"/>
    <mergeCell ref="M189:M191"/>
    <mergeCell ref="T465:T466"/>
    <mergeCell ref="H226:H227"/>
    <mergeCell ref="F234:F236"/>
    <mergeCell ref="H234:H236"/>
    <mergeCell ref="S429:S430"/>
    <mergeCell ref="K327:K329"/>
    <mergeCell ref="J323:J324"/>
    <mergeCell ref="J327:J329"/>
    <mergeCell ref="M327:M329"/>
    <mergeCell ref="U327:U329"/>
    <mergeCell ref="N234:N236"/>
    <mergeCell ref="J234:J236"/>
    <mergeCell ref="M234:M236"/>
    <mergeCell ref="R234:R236"/>
    <mergeCell ref="S189:S191"/>
    <mergeCell ref="S234:S236"/>
    <mergeCell ref="K234:K236"/>
    <mergeCell ref="S327:S329"/>
    <mergeCell ref="G327:G329"/>
    <mergeCell ref="X189:X191"/>
    <mergeCell ref="B467:D467"/>
    <mergeCell ref="B468:D468"/>
    <mergeCell ref="B469:D469"/>
    <mergeCell ref="B470:D470"/>
    <mergeCell ref="B472:D472"/>
    <mergeCell ref="B471:D471"/>
    <mergeCell ref="B473:D473"/>
    <mergeCell ref="F459:F461"/>
    <mergeCell ref="Y459:Y461"/>
    <mergeCell ref="B461:D461"/>
    <mergeCell ref="B459:D459"/>
    <mergeCell ref="B460:D460"/>
    <mergeCell ref="B462:D462"/>
    <mergeCell ref="M459:M461"/>
    <mergeCell ref="B463:D463"/>
    <mergeCell ref="K465:K466"/>
    <mergeCell ref="L459:L461"/>
    <mergeCell ref="L465:L466"/>
    <mergeCell ref="U459:U461"/>
    <mergeCell ref="U465:U466"/>
    <mergeCell ref="R465:R466"/>
    <mergeCell ref="Y467:Y469"/>
    <mergeCell ref="Y472:Y474"/>
    <mergeCell ref="B474:D474"/>
    <mergeCell ref="B487:D487"/>
    <mergeCell ref="B488:D488"/>
    <mergeCell ref="B489:D489"/>
    <mergeCell ref="B491:D491"/>
    <mergeCell ref="B492:D492"/>
    <mergeCell ref="B475:D475"/>
    <mergeCell ref="B476:D476"/>
    <mergeCell ref="B477:D477"/>
    <mergeCell ref="B478:D478"/>
    <mergeCell ref="B479:D479"/>
    <mergeCell ref="B480:D480"/>
    <mergeCell ref="B483:Y483"/>
    <mergeCell ref="B485:Y485"/>
    <mergeCell ref="B482:Y482"/>
    <mergeCell ref="B490:D490"/>
    <mergeCell ref="B481:D481"/>
    <mergeCell ref="B484:D484"/>
    <mergeCell ref="B486:D486"/>
    <mergeCell ref="B392:C392"/>
    <mergeCell ref="B393:C393"/>
    <mergeCell ref="B409:Y409"/>
    <mergeCell ref="B410:C410"/>
    <mergeCell ref="G459:G461"/>
    <mergeCell ref="H459:H461"/>
    <mergeCell ref="H465:H466"/>
    <mergeCell ref="I459:I461"/>
    <mergeCell ref="N459:N461"/>
    <mergeCell ref="Y463:Y465"/>
    <mergeCell ref="N465:N466"/>
    <mergeCell ref="B411:C411"/>
    <mergeCell ref="B431:B432"/>
    <mergeCell ref="E437:E438"/>
    <mergeCell ref="B440:Y440"/>
    <mergeCell ref="B441:C441"/>
    <mergeCell ref="B442:C442"/>
    <mergeCell ref="B455:Y455"/>
    <mergeCell ref="K459:K461"/>
    <mergeCell ref="M465:M466"/>
    <mergeCell ref="S465:S466"/>
    <mergeCell ref="B464:D464"/>
    <mergeCell ref="S459:S461"/>
    <mergeCell ref="J459:J461"/>
    <mergeCell ref="C377:D377"/>
    <mergeCell ref="B378:C378"/>
    <mergeCell ref="B386:Y386"/>
    <mergeCell ref="B387:C387"/>
    <mergeCell ref="B388:C388"/>
    <mergeCell ref="B391:Y391"/>
    <mergeCell ref="B269:B270"/>
    <mergeCell ref="C269:C270"/>
    <mergeCell ref="B275:D275"/>
    <mergeCell ref="B281:D281"/>
    <mergeCell ref="S323:S324"/>
    <mergeCell ref="R327:R329"/>
    <mergeCell ref="P327:P329"/>
    <mergeCell ref="O327:O329"/>
    <mergeCell ref="B367:Y367"/>
    <mergeCell ref="C368:D368"/>
    <mergeCell ref="B337:D337"/>
    <mergeCell ref="B369:C369"/>
    <mergeCell ref="W327:W329"/>
    <mergeCell ref="B376:Y376"/>
    <mergeCell ref="B285:D285"/>
    <mergeCell ref="B290:D290"/>
    <mergeCell ref="B301:D301"/>
    <mergeCell ref="E302:E303"/>
    <mergeCell ref="E459:E461"/>
    <mergeCell ref="Y94:Y96"/>
    <mergeCell ref="K162:K163"/>
    <mergeCell ref="P108:P109"/>
    <mergeCell ref="O108:O109"/>
    <mergeCell ref="P112:P114"/>
    <mergeCell ref="O112:O114"/>
    <mergeCell ref="N108:N109"/>
    <mergeCell ref="K108:K109"/>
    <mergeCell ref="J108:J109"/>
    <mergeCell ref="M108:M109"/>
    <mergeCell ref="K112:K114"/>
    <mergeCell ref="J112:J114"/>
    <mergeCell ref="M112:M114"/>
    <mergeCell ref="P162:P163"/>
    <mergeCell ref="N112:N114"/>
    <mergeCell ref="O94:O96"/>
    <mergeCell ref="P94:P96"/>
    <mergeCell ref="M162:M163"/>
    <mergeCell ref="O162:O163"/>
    <mergeCell ref="N162:N163"/>
    <mergeCell ref="J162:J163"/>
    <mergeCell ref="Q94:Q96"/>
    <mergeCell ref="R94:R96"/>
    <mergeCell ref="B134:D134"/>
    <mergeCell ref="G137:G142"/>
    <mergeCell ref="H137:H142"/>
    <mergeCell ref="B136:D136"/>
    <mergeCell ref="I137:I142"/>
    <mergeCell ref="B107:D107"/>
    <mergeCell ref="E108:E109"/>
    <mergeCell ref="F108:F109"/>
    <mergeCell ref="G108:G109"/>
    <mergeCell ref="H108:H109"/>
    <mergeCell ref="I108:I109"/>
    <mergeCell ref="E112:E114"/>
    <mergeCell ref="B121:D121"/>
    <mergeCell ref="B123:D123"/>
    <mergeCell ref="F112:F114"/>
    <mergeCell ref="B2:Y2"/>
    <mergeCell ref="B4:D4"/>
    <mergeCell ref="B5:Y5"/>
    <mergeCell ref="B6:D6"/>
    <mergeCell ref="E7:E9"/>
    <mergeCell ref="F7:F9"/>
    <mergeCell ref="B3:Y3"/>
    <mergeCell ref="N7:N9"/>
    <mergeCell ref="K7:K9"/>
    <mergeCell ref="J7:J9"/>
    <mergeCell ref="M7:M9"/>
    <mergeCell ref="O7:O9"/>
    <mergeCell ref="P7:P9"/>
    <mergeCell ref="Q7:Q9"/>
    <mergeCell ref="R7:R9"/>
    <mergeCell ref="S7:S9"/>
    <mergeCell ref="V7:V9"/>
    <mergeCell ref="W7:W9"/>
    <mergeCell ref="T7:T9"/>
    <mergeCell ref="U7:U9"/>
    <mergeCell ref="X7:X9"/>
    <mergeCell ref="G94:G96"/>
    <mergeCell ref="K94:K96"/>
    <mergeCell ref="M94:M96"/>
    <mergeCell ref="L94:L96"/>
    <mergeCell ref="B61:B69"/>
    <mergeCell ref="C61:C69"/>
    <mergeCell ref="B93:D93"/>
    <mergeCell ref="E94:E96"/>
    <mergeCell ref="F94:F96"/>
    <mergeCell ref="H189:H191"/>
    <mergeCell ref="K189:K191"/>
    <mergeCell ref="B188:D188"/>
    <mergeCell ref="L189:L191"/>
    <mergeCell ref="B39:B40"/>
    <mergeCell ref="C39:C40"/>
    <mergeCell ref="F39:F40"/>
    <mergeCell ref="H39:H40"/>
    <mergeCell ref="C58:C60"/>
    <mergeCell ref="H94:H96"/>
    <mergeCell ref="I94:I96"/>
    <mergeCell ref="J94:J96"/>
    <mergeCell ref="B58:B60"/>
    <mergeCell ref="B145:D145"/>
    <mergeCell ref="B161:D161"/>
    <mergeCell ref="E162:E163"/>
    <mergeCell ref="F162:F163"/>
    <mergeCell ref="G162:G163"/>
    <mergeCell ref="H162:H163"/>
    <mergeCell ref="G112:G114"/>
    <mergeCell ref="H112:H114"/>
    <mergeCell ref="I112:I114"/>
    <mergeCell ref="I162:I163"/>
    <mergeCell ref="E126:E127"/>
    <mergeCell ref="F165:F166"/>
    <mergeCell ref="G165:G166"/>
    <mergeCell ref="H165:H166"/>
    <mergeCell ref="I165:I166"/>
    <mergeCell ref="B465:D465"/>
    <mergeCell ref="B466:D466"/>
    <mergeCell ref="B457:Y457"/>
    <mergeCell ref="B458:D458"/>
    <mergeCell ref="B456:D456"/>
    <mergeCell ref="B268:D268"/>
    <mergeCell ref="E165:E166"/>
    <mergeCell ref="N165:N166"/>
    <mergeCell ref="M165:M166"/>
    <mergeCell ref="K165:K166"/>
    <mergeCell ref="J165:J166"/>
    <mergeCell ref="B339:D339"/>
    <mergeCell ref="B343:D343"/>
    <mergeCell ref="B360:D360"/>
    <mergeCell ref="B361:Y361"/>
    <mergeCell ref="B366:D366"/>
    <mergeCell ref="B172:D172"/>
    <mergeCell ref="B176:D176"/>
    <mergeCell ref="E189:E191"/>
    <mergeCell ref="F189:F191"/>
    <mergeCell ref="T94:T96"/>
    <mergeCell ref="U94:U96"/>
    <mergeCell ref="T108:T109"/>
    <mergeCell ref="U108:U109"/>
    <mergeCell ref="T112:T114"/>
    <mergeCell ref="U112:U114"/>
    <mergeCell ref="T189:T191"/>
    <mergeCell ref="U189:U191"/>
    <mergeCell ref="U162:U163"/>
    <mergeCell ref="U165:U166"/>
    <mergeCell ref="V459:V461"/>
    <mergeCell ref="V465:V466"/>
    <mergeCell ref="U234:U236"/>
    <mergeCell ref="R189:R191"/>
    <mergeCell ref="Q189:Q191"/>
    <mergeCell ref="O189:O191"/>
    <mergeCell ref="R165:R166"/>
    <mergeCell ref="Q165:Q166"/>
    <mergeCell ref="P165:P166"/>
    <mergeCell ref="O165:O166"/>
    <mergeCell ref="S165:S166"/>
    <mergeCell ref="P465:P466"/>
    <mergeCell ref="V162:V163"/>
    <mergeCell ref="W162:W163"/>
    <mergeCell ref="V165:V166"/>
    <mergeCell ref="W165:W166"/>
    <mergeCell ref="V94:V96"/>
    <mergeCell ref="V108:V109"/>
    <mergeCell ref="V112:V114"/>
    <mergeCell ref="V189:V191"/>
    <mergeCell ref="V327:V329"/>
    <mergeCell ref="X108:X109"/>
    <mergeCell ref="X112:X114"/>
    <mergeCell ref="X162:X163"/>
    <mergeCell ref="X165:X166"/>
    <mergeCell ref="W465:W466"/>
    <mergeCell ref="W459:W461"/>
    <mergeCell ref="W94:W96"/>
    <mergeCell ref="W108:W109"/>
    <mergeCell ref="W112:W114"/>
    <mergeCell ref="W189:W191"/>
    <mergeCell ref="X94:X96"/>
    <mergeCell ref="X234:X236"/>
    <mergeCell ref="X323:X324"/>
    <mergeCell ref="X327:X329"/>
    <mergeCell ref="X429:X430"/>
    <mergeCell ref="X459:X461"/>
    <mergeCell ref="X465:X466"/>
  </mergeCells>
  <pageMargins left="0.28000000000000003" right="0.47244094488188981" top="0.4" bottom="0.39" header="0" footer="0"/>
  <pageSetup paperSize="9" scale="72" fitToHeight="0" orientation="landscape" r:id="rId1"/>
  <headerFooter>
    <oddFooter>&amp;L&amp;"Times New Roman,Kurzíva"&amp;10Schválený rozpočet  Obce Markušovce na rok 2022 dňa 06. 04. 2022, uznesením 259/2022&amp;RStrana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tabSelected="1" showWhiteSpace="0" view="pageLayout" topLeftCell="A24" zoomScaleNormal="100" workbookViewId="0">
      <selection activeCell="Y43" sqref="Y43"/>
    </sheetView>
  </sheetViews>
  <sheetFormatPr defaultColWidth="14.42578125" defaultRowHeight="15" customHeight="1" x14ac:dyDescent="0.25"/>
  <cols>
    <col min="1" max="3" width="8.7109375" customWidth="1"/>
    <col min="4" max="4" width="6.140625" customWidth="1"/>
    <col min="5" max="8" width="11.7109375" hidden="1" customWidth="1"/>
    <col min="9" max="9" width="11.7109375" customWidth="1"/>
    <col min="10" max="10" width="12.28515625" hidden="1" customWidth="1"/>
    <col min="11" max="11" width="11.7109375" style="213" customWidth="1"/>
    <col min="12" max="12" width="11.7109375" hidden="1" customWidth="1"/>
    <col min="13" max="13" width="11.28515625" style="211" customWidth="1"/>
    <col min="14" max="14" width="11.42578125" style="248" hidden="1" customWidth="1"/>
    <col min="15" max="15" width="12.140625" hidden="1" customWidth="1"/>
    <col min="16" max="17" width="12.140625" style="254" hidden="1" customWidth="1"/>
    <col min="18" max="18" width="12.140625" style="317" hidden="1" customWidth="1"/>
    <col min="19" max="19" width="12.140625" style="317" customWidth="1"/>
    <col min="20" max="20" width="12.140625" style="360" customWidth="1"/>
    <col min="21" max="22" width="12.140625" style="384" hidden="1" customWidth="1"/>
    <col min="23" max="23" width="12.140625" style="412" customWidth="1"/>
    <col min="24" max="24" width="11.42578125" style="412" customWidth="1"/>
    <col min="25" max="25" width="11.42578125" style="484" customWidth="1"/>
    <col min="26" max="26" width="11.42578125" customWidth="1"/>
    <col min="27" max="28" width="8.7109375" customWidth="1"/>
    <col min="29" max="29" width="10" customWidth="1"/>
    <col min="30" max="37" width="8.7109375" customWidth="1"/>
  </cols>
  <sheetData>
    <row r="1" spans="1:26" ht="15" hidden="1" customHeight="1" x14ac:dyDescent="0.25">
      <c r="E1" s="250"/>
    </row>
    <row r="2" spans="1:26" hidden="1" x14ac:dyDescent="0.25"/>
    <row r="3" spans="1:26" ht="3.75" customHeight="1" x14ac:dyDescent="0.25">
      <c r="A3" s="736" t="s">
        <v>623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486"/>
    </row>
    <row r="4" spans="1:26" ht="54" customHeight="1" x14ac:dyDescent="0.25">
      <c r="A4" s="736"/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486"/>
    </row>
    <row r="5" spans="1:26" x14ac:dyDescent="0.25">
      <c r="A5" s="116"/>
      <c r="B5" s="116"/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26" ht="65.25" customHeight="1" x14ac:dyDescent="0.25">
      <c r="A6" s="713"/>
      <c r="B6" s="714"/>
      <c r="C6" s="714"/>
      <c r="D6" s="714"/>
      <c r="E6" s="331" t="s">
        <v>519</v>
      </c>
      <c r="F6" s="332" t="s">
        <v>520</v>
      </c>
      <c r="G6" s="333" t="s">
        <v>2</v>
      </c>
      <c r="H6" s="333" t="s">
        <v>103</v>
      </c>
      <c r="I6" s="334" t="s">
        <v>4</v>
      </c>
      <c r="J6" s="334" t="s">
        <v>586</v>
      </c>
      <c r="K6" s="334" t="s">
        <v>582</v>
      </c>
      <c r="L6" s="334" t="s">
        <v>555</v>
      </c>
      <c r="M6" s="334" t="s">
        <v>555</v>
      </c>
      <c r="N6" s="334" t="s">
        <v>588</v>
      </c>
      <c r="O6" s="334" t="s">
        <v>556</v>
      </c>
      <c r="P6" s="334" t="s">
        <v>598</v>
      </c>
      <c r="Q6" s="334" t="s">
        <v>596</v>
      </c>
      <c r="R6" s="334" t="s">
        <v>604</v>
      </c>
      <c r="S6" s="334" t="s">
        <v>603</v>
      </c>
      <c r="T6" s="334" t="s">
        <v>612</v>
      </c>
      <c r="U6" s="334" t="s">
        <v>618</v>
      </c>
      <c r="V6" s="334" t="s">
        <v>619</v>
      </c>
      <c r="W6" s="334" t="s">
        <v>626</v>
      </c>
      <c r="X6" s="334" t="s">
        <v>621</v>
      </c>
      <c r="Y6" s="334" t="s">
        <v>630</v>
      </c>
    </row>
    <row r="7" spans="1:26" x14ac:dyDescent="0.25">
      <c r="A7" s="715" t="s">
        <v>521</v>
      </c>
      <c r="B7" s="716"/>
      <c r="C7" s="716"/>
      <c r="D7" s="716"/>
      <c r="E7" s="310" t="s">
        <v>522</v>
      </c>
      <c r="F7" s="310" t="s">
        <v>522</v>
      </c>
      <c r="G7" s="310" t="s">
        <v>522</v>
      </c>
      <c r="H7" s="310" t="s">
        <v>522</v>
      </c>
      <c r="I7" s="310" t="s">
        <v>522</v>
      </c>
      <c r="J7" s="310" t="s">
        <v>522</v>
      </c>
      <c r="K7" s="310" t="s">
        <v>522</v>
      </c>
      <c r="L7" s="310" t="s">
        <v>522</v>
      </c>
      <c r="M7" s="359" t="s">
        <v>583</v>
      </c>
      <c r="N7" s="310" t="s">
        <v>522</v>
      </c>
      <c r="O7" s="310" t="s">
        <v>522</v>
      </c>
      <c r="P7" s="310" t="str">
        <f t="shared" ref="P7:W7" si="0">O7</f>
        <v>€</v>
      </c>
      <c r="Q7" s="310" t="str">
        <f t="shared" si="0"/>
        <v>€</v>
      </c>
      <c r="R7" s="310" t="str">
        <f t="shared" si="0"/>
        <v>€</v>
      </c>
      <c r="S7" s="310" t="str">
        <f t="shared" si="0"/>
        <v>€</v>
      </c>
      <c r="T7" s="310" t="str">
        <f t="shared" si="0"/>
        <v>€</v>
      </c>
      <c r="U7" s="310" t="str">
        <f t="shared" si="0"/>
        <v>€</v>
      </c>
      <c r="V7" s="448" t="str">
        <f t="shared" si="0"/>
        <v>€</v>
      </c>
      <c r="W7" s="310" t="str">
        <f t="shared" si="0"/>
        <v>€</v>
      </c>
      <c r="X7" s="310" t="str">
        <f>V7</f>
        <v>€</v>
      </c>
      <c r="Y7" s="310" t="str">
        <f>W7</f>
        <v>€</v>
      </c>
    </row>
    <row r="8" spans="1:26" x14ac:dyDescent="0.25">
      <c r="A8" s="717" t="s">
        <v>523</v>
      </c>
      <c r="B8" s="714"/>
      <c r="C8" s="714"/>
      <c r="D8" s="714"/>
      <c r="E8" s="306" t="e">
        <f>Príjmy!#REF!+Príjmy!E107</f>
        <v>#REF!</v>
      </c>
      <c r="F8" s="306" t="e">
        <f>Príjmy!#REF!+Príjmy!#REF!</f>
        <v>#REF!</v>
      </c>
      <c r="G8" s="306" t="e">
        <f>Príjmy!#REF!</f>
        <v>#REF!</v>
      </c>
      <c r="H8" s="306" t="e">
        <f>Príjmy!#REF!</f>
        <v>#REF!</v>
      </c>
      <c r="I8" s="306">
        <f>Príjmy!H103</f>
        <v>3719260.1899999995</v>
      </c>
      <c r="J8" s="306">
        <f>Príjmy!I103</f>
        <v>0</v>
      </c>
      <c r="K8" s="306">
        <f>Príjmy!J103</f>
        <v>1132334.19</v>
      </c>
      <c r="L8" s="306">
        <f>Príjmy!K103</f>
        <v>3810134</v>
      </c>
      <c r="M8" s="306">
        <f>Príjmy!K103</f>
        <v>3810134</v>
      </c>
      <c r="N8" s="306">
        <f>Príjmy!L109</f>
        <v>0</v>
      </c>
      <c r="O8" s="306">
        <f>Príjmy!M103</f>
        <v>3810134</v>
      </c>
      <c r="P8" s="306">
        <f>Príjmy!N103</f>
        <v>41251</v>
      </c>
      <c r="Q8" s="306">
        <f>Príjmy!O82</f>
        <v>3851385</v>
      </c>
      <c r="R8" s="306">
        <f>Príjmy!P103</f>
        <v>280648</v>
      </c>
      <c r="S8" s="306">
        <f>Q8+R8</f>
        <v>4132033</v>
      </c>
      <c r="T8" s="306">
        <f>Príjmy!R103</f>
        <v>2077809.8000000003</v>
      </c>
      <c r="U8" s="306">
        <f>Príjmy!S103</f>
        <v>14172</v>
      </c>
      <c r="V8" s="436">
        <f>S8+U8</f>
        <v>4146205</v>
      </c>
      <c r="W8" s="306">
        <f>Príjmy!U103</f>
        <v>105085</v>
      </c>
      <c r="X8" s="306">
        <f>V8+W8</f>
        <v>4251290</v>
      </c>
      <c r="Y8" s="306">
        <f>Príjmy!X103</f>
        <v>3049886.74</v>
      </c>
      <c r="Z8" s="402" t="s">
        <v>73</v>
      </c>
    </row>
    <row r="9" spans="1:26" x14ac:dyDescent="0.25">
      <c r="A9" s="718" t="s">
        <v>524</v>
      </c>
      <c r="B9" s="714"/>
      <c r="C9" s="714"/>
      <c r="D9" s="714"/>
      <c r="E9" s="306">
        <v>0</v>
      </c>
      <c r="F9" s="306">
        <v>0</v>
      </c>
      <c r="G9" s="306">
        <f>Príjmy!F107</f>
        <v>42642.720000000001</v>
      </c>
      <c r="H9" s="306">
        <f>Príjmy!H107</f>
        <v>35074.83</v>
      </c>
      <c r="I9" s="306">
        <f>Príjmy!H107</f>
        <v>35074.83</v>
      </c>
      <c r="J9" s="306">
        <f>H9</f>
        <v>35074.83</v>
      </c>
      <c r="K9" s="306">
        <f>Príjmy!J107</f>
        <v>10032.379999999999</v>
      </c>
      <c r="L9" s="306">
        <f>Príjmy!I107</f>
        <v>50880</v>
      </c>
      <c r="M9" s="306">
        <f>Príjmy!K107</f>
        <v>32900</v>
      </c>
      <c r="N9" s="306">
        <v>0</v>
      </c>
      <c r="O9" s="306">
        <f>M9</f>
        <v>32900</v>
      </c>
      <c r="P9" s="306">
        <v>0</v>
      </c>
      <c r="Q9" s="306">
        <f>SUM(O9:P9)</f>
        <v>32900</v>
      </c>
      <c r="R9" s="306">
        <f>Príjmy!P107</f>
        <v>0</v>
      </c>
      <c r="S9" s="306">
        <f>Q9+R9</f>
        <v>32900</v>
      </c>
      <c r="T9" s="306">
        <f>Príjmy!R107</f>
        <v>21842.41</v>
      </c>
      <c r="U9" s="306">
        <v>0</v>
      </c>
      <c r="V9" s="436">
        <f>S9</f>
        <v>32900</v>
      </c>
      <c r="W9" s="306">
        <f>Príjmy!U107</f>
        <v>0</v>
      </c>
      <c r="X9" s="306">
        <f>V9</f>
        <v>32900</v>
      </c>
      <c r="Y9" s="306">
        <f>Príjmy!X107</f>
        <v>27587.599999999999</v>
      </c>
    </row>
    <row r="10" spans="1:26" x14ac:dyDescent="0.25">
      <c r="A10" s="717" t="s">
        <v>525</v>
      </c>
      <c r="B10" s="714"/>
      <c r="C10" s="714"/>
      <c r="D10" s="714"/>
      <c r="E10" s="306">
        <f>Výdavky!E486+Výdavky!E488</f>
        <v>2605719.0300000003</v>
      </c>
      <c r="F10" s="306" t="e">
        <f>Výdavky!#REF!+Výdavky!#REF!</f>
        <v>#REF!</v>
      </c>
      <c r="G10" s="306" t="e">
        <f>Výdavky!F486</f>
        <v>#REF!</v>
      </c>
      <c r="H10" s="306" t="e">
        <f>Výdavky!G486</f>
        <v>#REF!</v>
      </c>
      <c r="I10" s="306">
        <f>Výdavky!H486</f>
        <v>1221984.2699999998</v>
      </c>
      <c r="J10" s="306" t="e">
        <f>H10</f>
        <v>#REF!</v>
      </c>
      <c r="K10" s="306">
        <f>Výdavky!J486</f>
        <v>301902.32</v>
      </c>
      <c r="L10" s="306">
        <f>Výdavky!I486</f>
        <v>1139204</v>
      </c>
      <c r="M10" s="306">
        <f>Výdavky!K486</f>
        <v>1245435</v>
      </c>
      <c r="N10" s="306">
        <v>0</v>
      </c>
      <c r="O10" s="306">
        <f>M10</f>
        <v>1245435</v>
      </c>
      <c r="P10" s="306">
        <v>0</v>
      </c>
      <c r="Q10" s="306">
        <f>SUM(O10:P10)</f>
        <v>1245435</v>
      </c>
      <c r="R10" s="306">
        <f>Výdavky!Q486</f>
        <v>272146</v>
      </c>
      <c r="S10" s="306">
        <f>Q10+R10</f>
        <v>1517581</v>
      </c>
      <c r="T10" s="306">
        <f>Výdavky!S486</f>
        <v>693141.29000000015</v>
      </c>
      <c r="U10" s="306">
        <v>0</v>
      </c>
      <c r="V10" s="436">
        <f>S10</f>
        <v>1517581</v>
      </c>
      <c r="W10" s="306">
        <f>Výdavky!V360</f>
        <v>62065</v>
      </c>
      <c r="X10" s="306">
        <f>V10+W10</f>
        <v>1579646</v>
      </c>
      <c r="Y10" s="306">
        <f>Výdavky!X486</f>
        <v>1036115.29</v>
      </c>
    </row>
    <row r="11" spans="1:26" x14ac:dyDescent="0.25">
      <c r="A11" s="720" t="s">
        <v>526</v>
      </c>
      <c r="B11" s="714"/>
      <c r="C11" s="714"/>
      <c r="D11" s="714"/>
      <c r="E11" s="306">
        <v>0</v>
      </c>
      <c r="F11" s="306">
        <v>0</v>
      </c>
      <c r="G11" s="306">
        <f>Výdavky!F488</f>
        <v>1751886.8800000001</v>
      </c>
      <c r="H11" s="306">
        <f>Výdavky!G488</f>
        <v>1810137</v>
      </c>
      <c r="I11" s="306">
        <f>Výdavky!H488</f>
        <v>1946880.5399999998</v>
      </c>
      <c r="J11" s="306">
        <f>H11</f>
        <v>1810137</v>
      </c>
      <c r="K11" s="306">
        <f>Výdavky!J488</f>
        <v>383727.66000000003</v>
      </c>
      <c r="L11" s="306">
        <f>Výdavky!I488</f>
        <v>1810137</v>
      </c>
      <c r="M11" s="306">
        <f>Výdavky!K488</f>
        <v>2113757</v>
      </c>
      <c r="N11" s="306">
        <v>0</v>
      </c>
      <c r="O11" s="306">
        <f>M11</f>
        <v>2113757</v>
      </c>
      <c r="P11" s="306">
        <f>Výdavky!O488</f>
        <v>7131</v>
      </c>
      <c r="Q11" s="306">
        <f>SUM(O11:P11)</f>
        <v>2120888</v>
      </c>
      <c r="R11" s="306">
        <f>Výdavky!Q488</f>
        <v>85777.98000000001</v>
      </c>
      <c r="S11" s="306">
        <f>Q11+R11</f>
        <v>2206665.98</v>
      </c>
      <c r="T11" s="306">
        <f>Výdavky!S488</f>
        <v>860979.39999999979</v>
      </c>
      <c r="U11" s="306">
        <f>Výdavky!T484</f>
        <v>14172</v>
      </c>
      <c r="V11" s="436">
        <f>S11+U11</f>
        <v>2220837.98</v>
      </c>
      <c r="W11" s="306">
        <f>Výdavky!V479</f>
        <v>13318</v>
      </c>
      <c r="X11" s="306">
        <f>V11+W11</f>
        <v>2234155.98</v>
      </c>
      <c r="Y11" s="306">
        <f>Výdavky!X488</f>
        <v>1370072.62</v>
      </c>
    </row>
    <row r="12" spans="1:26" x14ac:dyDescent="0.25">
      <c r="A12" s="721" t="s">
        <v>527</v>
      </c>
      <c r="B12" s="714"/>
      <c r="C12" s="714"/>
      <c r="D12" s="714"/>
      <c r="E12" s="335" t="e">
        <f>E8-E10</f>
        <v>#REF!</v>
      </c>
      <c r="F12" s="335" t="e">
        <f>F8-F10</f>
        <v>#REF!</v>
      </c>
      <c r="G12" s="335" t="e">
        <f t="shared" ref="G12:O12" si="1">G8+G9-G10-G11</f>
        <v>#REF!</v>
      </c>
      <c r="H12" s="336" t="e">
        <f t="shared" si="1"/>
        <v>#REF!</v>
      </c>
      <c r="I12" s="336">
        <f t="shared" si="1"/>
        <v>585470.2100000002</v>
      </c>
      <c r="J12" s="336" t="e">
        <f>J8+J9-J10-J11</f>
        <v>#REF!</v>
      </c>
      <c r="K12" s="336">
        <f>K8+K9-K10-K11</f>
        <v>456736.58999999973</v>
      </c>
      <c r="L12" s="336">
        <f t="shared" si="1"/>
        <v>911673</v>
      </c>
      <c r="M12" s="336">
        <f>M8+M9-M10-M11</f>
        <v>483842</v>
      </c>
      <c r="N12" s="336"/>
      <c r="O12" s="336">
        <f t="shared" si="1"/>
        <v>483842</v>
      </c>
      <c r="P12" s="336">
        <f>P8-P11</f>
        <v>34120</v>
      </c>
      <c r="Q12" s="336">
        <f>SUM(O12:P12)</f>
        <v>517962</v>
      </c>
      <c r="R12" s="336">
        <f>R8+R9-R10-R11</f>
        <v>-77275.98000000001</v>
      </c>
      <c r="S12" s="336">
        <f>S8+S9-S10-S11</f>
        <v>440686.02</v>
      </c>
      <c r="T12" s="336">
        <f>T8+T9-T10-T11</f>
        <v>545531.5200000006</v>
      </c>
      <c r="U12" s="336">
        <v>0</v>
      </c>
      <c r="V12" s="437">
        <f>V8+V9-V10-V11</f>
        <v>440686.02</v>
      </c>
      <c r="W12" s="336">
        <f>W8+W9-W10-W11</f>
        <v>29702</v>
      </c>
      <c r="X12" s="336">
        <f>X8+X9-X10-X11</f>
        <v>470388.02</v>
      </c>
      <c r="Y12" s="336">
        <f>Y8+Y9-Y10-Y11</f>
        <v>671286.43000000017</v>
      </c>
    </row>
    <row r="13" spans="1:26" x14ac:dyDescent="0.25">
      <c r="A13" s="733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5"/>
      <c r="Y13" s="490"/>
    </row>
    <row r="14" spans="1:26" x14ac:dyDescent="0.25">
      <c r="A14" s="719" t="s">
        <v>528</v>
      </c>
      <c r="B14" s="714"/>
      <c r="C14" s="714"/>
      <c r="D14" s="714"/>
      <c r="E14" s="309"/>
      <c r="F14" s="309"/>
      <c r="G14" s="309"/>
      <c r="H14" s="309"/>
      <c r="I14" s="309"/>
      <c r="J14" s="309"/>
      <c r="K14" s="309"/>
      <c r="L14" s="309"/>
      <c r="M14" s="309"/>
      <c r="N14" s="307"/>
      <c r="O14" s="307"/>
      <c r="P14" s="307"/>
      <c r="Q14" s="307"/>
      <c r="R14" s="307"/>
      <c r="S14" s="307"/>
      <c r="T14" s="307"/>
      <c r="U14" s="307"/>
      <c r="V14" s="438"/>
      <c r="W14" s="307"/>
      <c r="X14" s="307"/>
      <c r="Y14" s="307"/>
    </row>
    <row r="15" spans="1:26" x14ac:dyDescent="0.25">
      <c r="A15" s="717" t="s">
        <v>529</v>
      </c>
      <c r="B15" s="714"/>
      <c r="C15" s="714"/>
      <c r="D15" s="714"/>
      <c r="E15" s="306">
        <f>Príjmy!E104</f>
        <v>346742.85</v>
      </c>
      <c r="F15" s="306" t="e">
        <f>Príjmy!#REF!</f>
        <v>#REF!</v>
      </c>
      <c r="G15" s="306">
        <f>Príjmy!F104</f>
        <v>75514.070000000007</v>
      </c>
      <c r="H15" s="306">
        <f>Príjmy!G104</f>
        <v>949173.19</v>
      </c>
      <c r="I15" s="306">
        <f>Príjmy!H104</f>
        <v>74805.990000000005</v>
      </c>
      <c r="J15" s="306">
        <f>H15</f>
        <v>949173.19</v>
      </c>
      <c r="K15" s="306">
        <f>Príjmy!J104</f>
        <v>368651.58</v>
      </c>
      <c r="L15" s="306">
        <f>Príjmy!I104</f>
        <v>949173.19</v>
      </c>
      <c r="M15" s="306">
        <f>Príjmy!K104</f>
        <v>904331</v>
      </c>
      <c r="N15" s="306">
        <v>0</v>
      </c>
      <c r="O15" s="306">
        <f>M15+N15</f>
        <v>904331</v>
      </c>
      <c r="P15" s="306">
        <v>0</v>
      </c>
      <c r="Q15" s="306">
        <f>SUM(O15:P15)</f>
        <v>904331</v>
      </c>
      <c r="R15" s="306">
        <f>Príjmy!P104</f>
        <v>53639.45</v>
      </c>
      <c r="S15" s="306">
        <f>Q15+R15</f>
        <v>957970.45</v>
      </c>
      <c r="T15" s="306">
        <f>Príjmy!R104</f>
        <v>368651.58</v>
      </c>
      <c r="U15" s="306"/>
      <c r="V15" s="436">
        <f>S15</f>
        <v>957970.45</v>
      </c>
      <c r="W15" s="306">
        <f>Príjmy!U104</f>
        <v>0</v>
      </c>
      <c r="X15" s="306">
        <f>V15</f>
        <v>957970.45</v>
      </c>
      <c r="Y15" s="306">
        <f>Príjmy!X104</f>
        <v>369923.58</v>
      </c>
    </row>
    <row r="16" spans="1:26" x14ac:dyDescent="0.25">
      <c r="A16" s="720" t="s">
        <v>530</v>
      </c>
      <c r="B16" s="714"/>
      <c r="C16" s="714"/>
      <c r="D16" s="714"/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/>
      <c r="V16" s="436">
        <v>0</v>
      </c>
      <c r="W16" s="306">
        <v>0</v>
      </c>
      <c r="X16" s="306">
        <v>0</v>
      </c>
      <c r="Y16" s="306">
        <v>0</v>
      </c>
    </row>
    <row r="17" spans="1:29" x14ac:dyDescent="0.25">
      <c r="A17" s="717" t="s">
        <v>531</v>
      </c>
      <c r="B17" s="714"/>
      <c r="C17" s="714"/>
      <c r="D17" s="714"/>
      <c r="E17" s="306">
        <f>Výdavky!E487+Výdavky!E489</f>
        <v>3185964.45</v>
      </c>
      <c r="F17" s="306" t="e">
        <f>Výdavky!#REF!</f>
        <v>#REF!</v>
      </c>
      <c r="G17" s="306">
        <f>Výdavky!F487</f>
        <v>225175.87</v>
      </c>
      <c r="H17" s="306">
        <f>Výdavky!G487</f>
        <v>1350697</v>
      </c>
      <c r="I17" s="306">
        <f>Výdavky!H487</f>
        <v>65927.350000000006</v>
      </c>
      <c r="J17" s="306">
        <f>H17</f>
        <v>1350697</v>
      </c>
      <c r="K17" s="306">
        <f>Výdavky!J487</f>
        <v>392592.72000000003</v>
      </c>
      <c r="L17" s="306">
        <f>Výdavky!I487</f>
        <v>1350697</v>
      </c>
      <c r="M17" s="306">
        <f>Výdavky!K487</f>
        <v>2000792</v>
      </c>
      <c r="N17" s="306">
        <v>3927</v>
      </c>
      <c r="O17" s="306">
        <f>M17+N17</f>
        <v>2004719</v>
      </c>
      <c r="P17" s="306">
        <v>0</v>
      </c>
      <c r="Q17" s="306">
        <f>SUM(O17:P17)</f>
        <v>2004719</v>
      </c>
      <c r="R17" s="306">
        <f>Výdavky!Q487</f>
        <v>128000</v>
      </c>
      <c r="S17" s="306">
        <f>Q17+R17</f>
        <v>2132719</v>
      </c>
      <c r="T17" s="306">
        <f>Výdavky!S487</f>
        <v>612108.15</v>
      </c>
      <c r="U17" s="306"/>
      <c r="V17" s="436">
        <f>S17</f>
        <v>2132719</v>
      </c>
      <c r="W17" s="306">
        <f>Výdavky!V487</f>
        <v>29702</v>
      </c>
      <c r="X17" s="306">
        <f>V17+W17</f>
        <v>2162421</v>
      </c>
      <c r="Y17" s="306">
        <f>Výdavky!X487</f>
        <v>709609.28</v>
      </c>
    </row>
    <row r="18" spans="1:29" x14ac:dyDescent="0.25">
      <c r="A18" s="720" t="s">
        <v>532</v>
      </c>
      <c r="B18" s="714"/>
      <c r="C18" s="714"/>
      <c r="D18" s="714"/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f>Výdavky!J489</f>
        <v>0</v>
      </c>
      <c r="L18" s="306">
        <v>0</v>
      </c>
      <c r="M18" s="306">
        <v>0</v>
      </c>
      <c r="N18" s="307">
        <v>0</v>
      </c>
      <c r="O18" s="307">
        <f>Výdavky!Y489</f>
        <v>0</v>
      </c>
      <c r="P18" s="307">
        <v>0</v>
      </c>
      <c r="Q18" s="307"/>
      <c r="R18" s="307">
        <v>0</v>
      </c>
      <c r="S18" s="307">
        <v>0</v>
      </c>
      <c r="T18" s="307">
        <v>0</v>
      </c>
      <c r="U18" s="307"/>
      <c r="V18" s="438">
        <v>0</v>
      </c>
      <c r="W18" s="307">
        <f>Výdavky!V489</f>
        <v>0</v>
      </c>
      <c r="X18" s="307">
        <v>0</v>
      </c>
      <c r="Y18" s="307">
        <v>0</v>
      </c>
      <c r="Z18" s="118"/>
    </row>
    <row r="19" spans="1:29" x14ac:dyDescent="0.25">
      <c r="A19" s="721" t="s">
        <v>533</v>
      </c>
      <c r="B19" s="714"/>
      <c r="C19" s="714"/>
      <c r="D19" s="714"/>
      <c r="E19" s="336">
        <f>E15-E17</f>
        <v>-2839221.6</v>
      </c>
      <c r="F19" s="336" t="e">
        <f>F15-F17</f>
        <v>#REF!</v>
      </c>
      <c r="G19" s="336">
        <f>G15-G17</f>
        <v>-149661.79999999999</v>
      </c>
      <c r="H19" s="336">
        <f>H15-H17-H18</f>
        <v>-401523.81000000006</v>
      </c>
      <c r="I19" s="336">
        <f>I15-I17-I18</f>
        <v>8878.64</v>
      </c>
      <c r="J19" s="336">
        <f>J15-J17-J18</f>
        <v>-401523.81000000006</v>
      </c>
      <c r="K19" s="336">
        <f>K15+K16-K17-K18</f>
        <v>-23941.140000000014</v>
      </c>
      <c r="L19" s="336">
        <f>L15-L17-L18</f>
        <v>-401523.81000000006</v>
      </c>
      <c r="M19" s="337">
        <f>M15-M17</f>
        <v>-1096461</v>
      </c>
      <c r="N19" s="336">
        <f>N15-N17</f>
        <v>-3927</v>
      </c>
      <c r="O19" s="336">
        <f>O15-O17</f>
        <v>-1100388</v>
      </c>
      <c r="P19" s="336">
        <v>0</v>
      </c>
      <c r="Q19" s="336">
        <f>O19</f>
        <v>-1100388</v>
      </c>
      <c r="R19" s="336">
        <f>R15+R16-R17-R18</f>
        <v>-74360.55</v>
      </c>
      <c r="S19" s="336">
        <f>S15-S17</f>
        <v>-1174748.55</v>
      </c>
      <c r="T19" s="336">
        <f>T15-T17</f>
        <v>-243456.57</v>
      </c>
      <c r="U19" s="336"/>
      <c r="V19" s="437">
        <f>V15-V17</f>
        <v>-1174748.55</v>
      </c>
      <c r="W19" s="336">
        <f>W15+W16-W17-W18</f>
        <v>-29702</v>
      </c>
      <c r="X19" s="337">
        <f>X15-X17</f>
        <v>-1204450.55</v>
      </c>
      <c r="Y19" s="337">
        <f>Y15-Y17</f>
        <v>-339685.7</v>
      </c>
    </row>
    <row r="20" spans="1:29" x14ac:dyDescent="0.25">
      <c r="A20" s="733"/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5"/>
      <c r="Y20" s="490"/>
      <c r="AC20" s="118"/>
    </row>
    <row r="21" spans="1:29" ht="15.75" customHeight="1" x14ac:dyDescent="0.25">
      <c r="A21" s="338" t="s">
        <v>534</v>
      </c>
      <c r="B21" s="338"/>
      <c r="C21" s="338"/>
      <c r="D21" s="338"/>
      <c r="E21" s="306"/>
      <c r="F21" s="306"/>
      <c r="G21" s="306"/>
      <c r="H21" s="306"/>
      <c r="I21" s="306"/>
      <c r="J21" s="306"/>
      <c r="K21" s="306"/>
      <c r="L21" s="306"/>
      <c r="M21" s="306"/>
      <c r="N21" s="308"/>
      <c r="O21" s="308"/>
      <c r="P21" s="308"/>
      <c r="Q21" s="308"/>
      <c r="R21" s="308"/>
      <c r="S21" s="308"/>
      <c r="T21" s="308"/>
      <c r="U21" s="308"/>
      <c r="V21" s="439"/>
      <c r="W21" s="308"/>
      <c r="X21" s="308"/>
      <c r="Y21" s="308"/>
    </row>
    <row r="22" spans="1:29" ht="15.75" customHeight="1" x14ac:dyDescent="0.25">
      <c r="A22" s="724" t="s">
        <v>535</v>
      </c>
      <c r="B22" s="714"/>
      <c r="C22" s="714"/>
      <c r="D22" s="714"/>
      <c r="E22" s="306" t="e">
        <f t="shared" ref="E22:O22" si="2">E8+E15</f>
        <v>#REF!</v>
      </c>
      <c r="F22" s="306" t="e">
        <f t="shared" si="2"/>
        <v>#REF!</v>
      </c>
      <c r="G22" s="306" t="e">
        <f t="shared" si="2"/>
        <v>#REF!</v>
      </c>
      <c r="H22" s="306" t="e">
        <f t="shared" si="2"/>
        <v>#REF!</v>
      </c>
      <c r="I22" s="306">
        <f t="shared" si="2"/>
        <v>3794066.1799999997</v>
      </c>
      <c r="J22" s="306">
        <f t="shared" si="2"/>
        <v>949173.19</v>
      </c>
      <c r="K22" s="306">
        <f>K8+K15</f>
        <v>1500985.77</v>
      </c>
      <c r="L22" s="306">
        <f t="shared" si="2"/>
        <v>4759307.1899999995</v>
      </c>
      <c r="M22" s="306">
        <f>M8+M15</f>
        <v>4714465</v>
      </c>
      <c r="N22" s="306">
        <v>0</v>
      </c>
      <c r="O22" s="306">
        <f t="shared" si="2"/>
        <v>4714465</v>
      </c>
      <c r="P22" s="306">
        <f>P8</f>
        <v>41251</v>
      </c>
      <c r="Q22" s="306">
        <f>SUM(O22:P22)</f>
        <v>4755716</v>
      </c>
      <c r="R22" s="306">
        <f>R8+R15</f>
        <v>334287.45</v>
      </c>
      <c r="S22" s="306">
        <f>Q22+R22</f>
        <v>5090003.45</v>
      </c>
      <c r="T22" s="306">
        <f>T8+T15</f>
        <v>2446461.3800000004</v>
      </c>
      <c r="U22" s="306">
        <f>U8</f>
        <v>14172</v>
      </c>
      <c r="V22" s="436">
        <f t="shared" ref="V22:W25" si="3">V8+V15</f>
        <v>5104175.45</v>
      </c>
      <c r="W22" s="306">
        <f t="shared" si="3"/>
        <v>105085</v>
      </c>
      <c r="X22" s="306">
        <f>V22+W22</f>
        <v>5209260.45</v>
      </c>
      <c r="Y22" s="306">
        <f>Y8+Y15</f>
        <v>3419810.3200000003</v>
      </c>
      <c r="Z22" s="217"/>
    </row>
    <row r="23" spans="1:29" ht="15.75" customHeight="1" x14ac:dyDescent="0.25">
      <c r="A23" s="724" t="s">
        <v>536</v>
      </c>
      <c r="B23" s="714"/>
      <c r="C23" s="714"/>
      <c r="D23" s="714"/>
      <c r="E23" s="306">
        <v>0</v>
      </c>
      <c r="F23" s="306">
        <v>0</v>
      </c>
      <c r="G23" s="306">
        <f t="shared" ref="G23:O23" si="4">G9+G16</f>
        <v>42642.720000000001</v>
      </c>
      <c r="H23" s="306">
        <f t="shared" si="4"/>
        <v>35074.83</v>
      </c>
      <c r="I23" s="306">
        <f t="shared" si="4"/>
        <v>35074.83</v>
      </c>
      <c r="J23" s="306">
        <f t="shared" si="4"/>
        <v>35074.83</v>
      </c>
      <c r="K23" s="306">
        <f>K9+K16</f>
        <v>10032.379999999999</v>
      </c>
      <c r="L23" s="306">
        <f t="shared" si="4"/>
        <v>50880</v>
      </c>
      <c r="M23" s="306">
        <f>M9+M16</f>
        <v>32900</v>
      </c>
      <c r="N23" s="306">
        <v>0</v>
      </c>
      <c r="O23" s="306">
        <f t="shared" si="4"/>
        <v>32900</v>
      </c>
      <c r="P23" s="306">
        <v>0</v>
      </c>
      <c r="Q23" s="306">
        <f>SUM(O23:P23)</f>
        <v>32900</v>
      </c>
      <c r="R23" s="306">
        <f>R9+R16</f>
        <v>0</v>
      </c>
      <c r="S23" s="306">
        <f>Q23+R23</f>
        <v>32900</v>
      </c>
      <c r="T23" s="306">
        <f>T9+T16</f>
        <v>21842.41</v>
      </c>
      <c r="U23" s="306"/>
      <c r="V23" s="436">
        <f t="shared" si="3"/>
        <v>32900</v>
      </c>
      <c r="W23" s="306">
        <f t="shared" si="3"/>
        <v>0</v>
      </c>
      <c r="X23" s="306">
        <f>V23+W23</f>
        <v>32900</v>
      </c>
      <c r="Y23" s="306">
        <f>Y9+Y16</f>
        <v>27587.599999999999</v>
      </c>
      <c r="Z23" s="402" t="s">
        <v>73</v>
      </c>
    </row>
    <row r="24" spans="1:29" ht="15.75" customHeight="1" x14ac:dyDescent="0.25">
      <c r="A24" s="724" t="s">
        <v>537</v>
      </c>
      <c r="B24" s="714"/>
      <c r="C24" s="714"/>
      <c r="D24" s="714"/>
      <c r="E24" s="306">
        <f t="shared" ref="E24:O24" si="5">E10+E17</f>
        <v>5791683.4800000004</v>
      </c>
      <c r="F24" s="306" t="e">
        <f t="shared" si="5"/>
        <v>#REF!</v>
      </c>
      <c r="G24" s="306" t="e">
        <f t="shared" si="5"/>
        <v>#REF!</v>
      </c>
      <c r="H24" s="306" t="e">
        <f t="shared" si="5"/>
        <v>#REF!</v>
      </c>
      <c r="I24" s="306">
        <f t="shared" si="5"/>
        <v>1287911.6199999999</v>
      </c>
      <c r="J24" s="306" t="e">
        <f t="shared" si="5"/>
        <v>#REF!</v>
      </c>
      <c r="K24" s="306">
        <f>K10+K17</f>
        <v>694495.04</v>
      </c>
      <c r="L24" s="306">
        <f t="shared" si="5"/>
        <v>2489901</v>
      </c>
      <c r="M24" s="306">
        <f>M10+M17</f>
        <v>3246227</v>
      </c>
      <c r="N24" s="306">
        <f>N17</f>
        <v>3927</v>
      </c>
      <c r="O24" s="306">
        <f t="shared" si="5"/>
        <v>3250154</v>
      </c>
      <c r="P24" s="306">
        <v>0</v>
      </c>
      <c r="Q24" s="306">
        <f>SUM(O24:P24)</f>
        <v>3250154</v>
      </c>
      <c r="R24" s="306">
        <f>R10+R17</f>
        <v>400146</v>
      </c>
      <c r="S24" s="306">
        <f>S10+S17</f>
        <v>3650300</v>
      </c>
      <c r="T24" s="306">
        <f>T10+T17</f>
        <v>1305249.4400000002</v>
      </c>
      <c r="U24" s="306"/>
      <c r="V24" s="436">
        <f t="shared" si="3"/>
        <v>3650300</v>
      </c>
      <c r="W24" s="306">
        <f t="shared" si="3"/>
        <v>91767</v>
      </c>
      <c r="X24" s="306">
        <f>V24+W24</f>
        <v>3742067</v>
      </c>
      <c r="Y24" s="306">
        <f>Y10+Y17</f>
        <v>1745724.57</v>
      </c>
    </row>
    <row r="25" spans="1:29" ht="15.75" customHeight="1" x14ac:dyDescent="0.25">
      <c r="A25" s="724" t="s">
        <v>538</v>
      </c>
      <c r="B25" s="714"/>
      <c r="C25" s="714"/>
      <c r="D25" s="714"/>
      <c r="E25" s="306">
        <v>0</v>
      </c>
      <c r="F25" s="306">
        <v>0</v>
      </c>
      <c r="G25" s="306">
        <f>G11</f>
        <v>1751886.8800000001</v>
      </c>
      <c r="H25" s="306">
        <f t="shared" ref="H25:O25" si="6">H11+H18</f>
        <v>1810137</v>
      </c>
      <c r="I25" s="306">
        <f t="shared" si="6"/>
        <v>1946880.5399999998</v>
      </c>
      <c r="J25" s="306">
        <f t="shared" si="6"/>
        <v>1810137</v>
      </c>
      <c r="K25" s="306">
        <f>K11+K18</f>
        <v>383727.66000000003</v>
      </c>
      <c r="L25" s="306">
        <f t="shared" si="6"/>
        <v>1810137</v>
      </c>
      <c r="M25" s="306">
        <f>M11+M18</f>
        <v>2113757</v>
      </c>
      <c r="N25" s="306">
        <v>0</v>
      </c>
      <c r="O25" s="306">
        <f t="shared" si="6"/>
        <v>2113757</v>
      </c>
      <c r="P25" s="306">
        <f>P11</f>
        <v>7131</v>
      </c>
      <c r="Q25" s="306">
        <f>SUM(O25:P25)</f>
        <v>2120888</v>
      </c>
      <c r="R25" s="306">
        <f>R11+R18</f>
        <v>85777.98000000001</v>
      </c>
      <c r="S25" s="306">
        <f>S11+S18</f>
        <v>2206665.98</v>
      </c>
      <c r="T25" s="306">
        <f>T11+T18</f>
        <v>860979.39999999979</v>
      </c>
      <c r="U25" s="306">
        <f>U11</f>
        <v>14172</v>
      </c>
      <c r="V25" s="436">
        <f t="shared" si="3"/>
        <v>2220837.98</v>
      </c>
      <c r="W25" s="306">
        <f t="shared" si="3"/>
        <v>13318</v>
      </c>
      <c r="X25" s="306">
        <f>V25+W25</f>
        <v>2234155.98</v>
      </c>
      <c r="Y25" s="306">
        <f>Y11+Y18</f>
        <v>1370072.62</v>
      </c>
      <c r="AA25" s="217"/>
    </row>
    <row r="26" spans="1:29" ht="15.75" customHeight="1" x14ac:dyDescent="0.25">
      <c r="A26" s="722" t="s">
        <v>539</v>
      </c>
      <c r="B26" s="714"/>
      <c r="C26" s="714"/>
      <c r="D26" s="714"/>
      <c r="E26" s="336" t="e">
        <f>E22-E24</f>
        <v>#REF!</v>
      </c>
      <c r="F26" s="336" t="e">
        <f>F22-F24</f>
        <v>#REF!</v>
      </c>
      <c r="G26" s="336" t="e">
        <f>+G22+G23-G24-G25</f>
        <v>#REF!</v>
      </c>
      <c r="H26" s="336" t="e">
        <f t="shared" ref="H26:O26" si="7">H22+H23-H24-H25</f>
        <v>#REF!</v>
      </c>
      <c r="I26" s="336">
        <f t="shared" si="7"/>
        <v>594348.84999999986</v>
      </c>
      <c r="J26" s="336" t="e">
        <f t="shared" si="7"/>
        <v>#REF!</v>
      </c>
      <c r="K26" s="336">
        <f>K22+K23-K24-K25</f>
        <v>432795.44999999984</v>
      </c>
      <c r="L26" s="336">
        <f t="shared" si="7"/>
        <v>510149.18999999948</v>
      </c>
      <c r="M26" s="336">
        <f>M22+M23-M24-M25</f>
        <v>-612619</v>
      </c>
      <c r="N26" s="336">
        <f>N22+N23-N24-N25</f>
        <v>-3927</v>
      </c>
      <c r="O26" s="336">
        <f t="shared" si="7"/>
        <v>-616546</v>
      </c>
      <c r="P26" s="336">
        <f>P22-P25</f>
        <v>34120</v>
      </c>
      <c r="Q26" s="336">
        <f>Q22+Q23-Q24-Q25</f>
        <v>-582426</v>
      </c>
      <c r="R26" s="336">
        <f>R22+R23-R24-R25</f>
        <v>-151636.53</v>
      </c>
      <c r="S26" s="336">
        <f>S22+S23-S24-S25</f>
        <v>-734062.5299999998</v>
      </c>
      <c r="T26" s="336">
        <f>T22+T23-T24-T25</f>
        <v>302074.95000000054</v>
      </c>
      <c r="U26" s="336">
        <f>U22-U25</f>
        <v>0</v>
      </c>
      <c r="V26" s="437">
        <f>V22+V23-V24-V25</f>
        <v>-734062.5299999998</v>
      </c>
      <c r="W26" s="336">
        <f>W22+W23-W24-W25</f>
        <v>0</v>
      </c>
      <c r="X26" s="336">
        <f>X22+X23-X24-X25</f>
        <v>-734062.5299999998</v>
      </c>
      <c r="Y26" s="336">
        <f>Y22+Y23-Y24-Y25</f>
        <v>331600.73000000021</v>
      </c>
      <c r="Z26" s="118"/>
    </row>
    <row r="27" spans="1:29" ht="15.75" customHeight="1" x14ac:dyDescent="0.25">
      <c r="A27" s="733"/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4"/>
      <c r="V27" s="734"/>
      <c r="W27" s="734"/>
      <c r="X27" s="735"/>
      <c r="Y27" s="490"/>
    </row>
    <row r="28" spans="1:29" ht="15.75" customHeight="1" x14ac:dyDescent="0.25">
      <c r="A28" s="723" t="s">
        <v>540</v>
      </c>
      <c r="B28" s="714"/>
      <c r="C28" s="714"/>
      <c r="D28" s="714"/>
      <c r="E28" s="309"/>
      <c r="F28" s="309"/>
      <c r="G28" s="309"/>
      <c r="H28" s="309"/>
      <c r="I28" s="309"/>
      <c r="J28" s="309"/>
      <c r="K28" s="309"/>
      <c r="L28" s="309"/>
      <c r="M28" s="309"/>
      <c r="N28" s="308"/>
      <c r="O28" s="308"/>
      <c r="P28" s="308"/>
      <c r="Q28" s="308"/>
      <c r="R28" s="308"/>
      <c r="S28" s="308"/>
      <c r="T28" s="308"/>
      <c r="U28" s="308"/>
      <c r="V28" s="439"/>
      <c r="W28" s="308"/>
      <c r="X28" s="308"/>
      <c r="Y28" s="308"/>
    </row>
    <row r="29" spans="1:29" ht="15.75" customHeight="1" x14ac:dyDescent="0.25">
      <c r="A29" s="724" t="s">
        <v>541</v>
      </c>
      <c r="B29" s="714"/>
      <c r="C29" s="714"/>
      <c r="D29" s="714"/>
      <c r="E29" s="306">
        <f>Príjmy!E101</f>
        <v>2279324.0699999998</v>
      </c>
      <c r="F29" s="306" t="e">
        <f>Príjmy!#REF!</f>
        <v>#REF!</v>
      </c>
      <c r="G29" s="306">
        <f>Príjmy!F105</f>
        <v>16476.989999999998</v>
      </c>
      <c r="H29" s="306">
        <f>Príjmy!G105</f>
        <v>3500</v>
      </c>
      <c r="I29" s="306">
        <f>Príjmy!H105</f>
        <v>44466.99</v>
      </c>
      <c r="J29" s="306">
        <f>H29</f>
        <v>3500</v>
      </c>
      <c r="K29" s="306">
        <f>Príjmy!J105</f>
        <v>41666.080000000002</v>
      </c>
      <c r="L29" s="306">
        <f>J29</f>
        <v>3500</v>
      </c>
      <c r="M29" s="306">
        <f>Príjmy!K105</f>
        <v>713167</v>
      </c>
      <c r="N29" s="306">
        <v>0</v>
      </c>
      <c r="O29" s="306">
        <f>M29</f>
        <v>713167</v>
      </c>
      <c r="P29" s="306">
        <v>0</v>
      </c>
      <c r="Q29" s="306">
        <f>O29</f>
        <v>713167</v>
      </c>
      <c r="R29" s="306">
        <f>Príjmy!P105</f>
        <v>24802.63</v>
      </c>
      <c r="S29" s="306">
        <f>Q29+R29</f>
        <v>737969.63</v>
      </c>
      <c r="T29" s="306">
        <f>Príjmy!R105</f>
        <v>41666.080000000002</v>
      </c>
      <c r="U29" s="306"/>
      <c r="V29" s="436">
        <f>S29</f>
        <v>737969.63</v>
      </c>
      <c r="W29" s="306">
        <f>Príjmy!U105</f>
        <v>-2170</v>
      </c>
      <c r="X29" s="306">
        <f>V29+W29</f>
        <v>735799.63</v>
      </c>
      <c r="Y29" s="306">
        <f>Príjmy!X105</f>
        <v>41666.080000000002</v>
      </c>
    </row>
    <row r="30" spans="1:29" ht="15.75" customHeight="1" x14ac:dyDescent="0.25">
      <c r="A30" s="724" t="s">
        <v>542</v>
      </c>
      <c r="B30" s="714"/>
      <c r="C30" s="714"/>
      <c r="D30" s="714"/>
      <c r="E30" s="306">
        <v>0</v>
      </c>
      <c r="F30" s="306">
        <v>0</v>
      </c>
      <c r="G30" s="306">
        <f>Príjmy!F108</f>
        <v>19146.16</v>
      </c>
      <c r="H30" s="306">
        <v>0</v>
      </c>
      <c r="I30" s="306">
        <f>Príjmy!H108</f>
        <v>34437.040000000001</v>
      </c>
      <c r="J30" s="306">
        <f>H30</f>
        <v>0</v>
      </c>
      <c r="K30" s="306">
        <f>Príjmy!J108</f>
        <v>0</v>
      </c>
      <c r="L30" s="306">
        <f>J30</f>
        <v>0</v>
      </c>
      <c r="M30" s="306">
        <f>Príjmy!K108</f>
        <v>44119</v>
      </c>
      <c r="N30" s="306">
        <v>0</v>
      </c>
      <c r="O30" s="306">
        <f>M30</f>
        <v>44119</v>
      </c>
      <c r="P30" s="306">
        <v>0</v>
      </c>
      <c r="Q30" s="306">
        <f>O30</f>
        <v>44119</v>
      </c>
      <c r="R30" s="306">
        <f>Príjmy!P108</f>
        <v>-7.1</v>
      </c>
      <c r="S30" s="306">
        <f>Q30+R30</f>
        <v>44111.9</v>
      </c>
      <c r="T30" s="306">
        <f>Príjmy!R108</f>
        <v>44111.9</v>
      </c>
      <c r="U30" s="306"/>
      <c r="V30" s="436">
        <f>S30</f>
        <v>44111.9</v>
      </c>
      <c r="W30" s="306">
        <v>0</v>
      </c>
      <c r="X30" s="306">
        <f>V30</f>
        <v>44111.9</v>
      </c>
      <c r="Y30" s="306">
        <f>Príjmy!X108</f>
        <v>44111.9</v>
      </c>
    </row>
    <row r="31" spans="1:29" ht="15.75" customHeight="1" x14ac:dyDescent="0.25">
      <c r="A31" s="724" t="s">
        <v>543</v>
      </c>
      <c r="B31" s="714"/>
      <c r="C31" s="714"/>
      <c r="D31" s="714"/>
      <c r="E31" s="306">
        <f>Výdavky!E491</f>
        <v>0</v>
      </c>
      <c r="F31" s="306" t="e">
        <f>Výdavky!#REF!</f>
        <v>#REF!</v>
      </c>
      <c r="G31" s="306">
        <f>Výdavky!F491</f>
        <v>0</v>
      </c>
      <c r="H31" s="306">
        <f>Výdavky!G366</f>
        <v>29752</v>
      </c>
      <c r="I31" s="306">
        <f>Výdavky!H491</f>
        <v>0</v>
      </c>
      <c r="J31" s="306">
        <f>H31</f>
        <v>29752</v>
      </c>
      <c r="K31" s="306">
        <f>Výdavky!J490</f>
        <v>6617.79</v>
      </c>
      <c r="L31" s="306">
        <v>0</v>
      </c>
      <c r="M31" s="306">
        <f>Výdavky!K490</f>
        <v>48019</v>
      </c>
      <c r="N31" s="306">
        <v>0</v>
      </c>
      <c r="O31" s="306">
        <f>M31</f>
        <v>48019</v>
      </c>
      <c r="P31" s="306">
        <v>0</v>
      </c>
      <c r="Q31" s="306">
        <f>O31</f>
        <v>48019</v>
      </c>
      <c r="R31" s="306">
        <f>Výdavky!Q490</f>
        <v>0</v>
      </c>
      <c r="S31" s="306">
        <f>Q31</f>
        <v>48019</v>
      </c>
      <c r="T31" s="306">
        <f>Výdavky!S490</f>
        <v>13230.94</v>
      </c>
      <c r="U31" s="306"/>
      <c r="V31" s="436">
        <f>S31</f>
        <v>48019</v>
      </c>
      <c r="W31" s="306">
        <f>Výdavky!V366</f>
        <v>-2170</v>
      </c>
      <c r="X31" s="306">
        <f>V31+W31</f>
        <v>45849</v>
      </c>
      <c r="Y31" s="306">
        <f>Výdavky!X490</f>
        <v>34262.869999999995</v>
      </c>
    </row>
    <row r="32" spans="1:29" ht="15.75" customHeight="1" x14ac:dyDescent="0.25">
      <c r="A32" s="724" t="s">
        <v>544</v>
      </c>
      <c r="B32" s="714"/>
      <c r="C32" s="714"/>
      <c r="D32" s="714"/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f>Výdavky!J491</f>
        <v>0</v>
      </c>
      <c r="L32" s="306">
        <v>0</v>
      </c>
      <c r="M32" s="306">
        <v>0</v>
      </c>
      <c r="N32" s="306">
        <v>0</v>
      </c>
      <c r="O32" s="306">
        <f>M32</f>
        <v>0</v>
      </c>
      <c r="P32" s="306">
        <v>0</v>
      </c>
      <c r="Q32" s="306">
        <v>0</v>
      </c>
      <c r="R32" s="306">
        <f>Výdavky!Q491</f>
        <v>0</v>
      </c>
      <c r="S32" s="306">
        <f>R32</f>
        <v>0</v>
      </c>
      <c r="T32" s="306">
        <v>0</v>
      </c>
      <c r="U32" s="306"/>
      <c r="V32" s="436">
        <f>S32</f>
        <v>0</v>
      </c>
      <c r="W32" s="306">
        <v>0</v>
      </c>
      <c r="X32" s="306">
        <v>0</v>
      </c>
      <c r="Y32" s="306">
        <v>0</v>
      </c>
    </row>
    <row r="33" spans="1:27" ht="15.75" customHeight="1" x14ac:dyDescent="0.25">
      <c r="A33" s="729" t="s">
        <v>545</v>
      </c>
      <c r="B33" s="714"/>
      <c r="C33" s="714"/>
      <c r="D33" s="714"/>
      <c r="E33" s="336">
        <f>E29-E31</f>
        <v>2279324.0699999998</v>
      </c>
      <c r="F33" s="336" t="e">
        <f>F29-F31</f>
        <v>#REF!</v>
      </c>
      <c r="G33" s="336">
        <f>+G29+G30-G31</f>
        <v>35623.149999999994</v>
      </c>
      <c r="H33" s="336">
        <f>H29-H31</f>
        <v>-26252</v>
      </c>
      <c r="I33" s="336">
        <f>I29-I31</f>
        <v>44466.99</v>
      </c>
      <c r="J33" s="336">
        <f>J29-J31</f>
        <v>-26252</v>
      </c>
      <c r="K33" s="336">
        <f>K29+K30-K31-K32</f>
        <v>35048.29</v>
      </c>
      <c r="L33" s="336">
        <f>L29-L31</f>
        <v>3500</v>
      </c>
      <c r="M33" s="336">
        <f>M29+M30-M31-M32</f>
        <v>709267</v>
      </c>
      <c r="N33" s="336">
        <v>0</v>
      </c>
      <c r="O33" s="336">
        <f>O29+O30-O31</f>
        <v>709267</v>
      </c>
      <c r="P33" s="336">
        <v>0</v>
      </c>
      <c r="Q33" s="336">
        <f>Q29+Q30-Q31</f>
        <v>709267</v>
      </c>
      <c r="R33" s="336">
        <f>R29+R30-R32</f>
        <v>24795.530000000002</v>
      </c>
      <c r="S33" s="336">
        <f>S29+S30-S31-S32</f>
        <v>734062.53</v>
      </c>
      <c r="T33" s="336">
        <f>T29+T30-T31</f>
        <v>72547.040000000008</v>
      </c>
      <c r="U33" s="336">
        <v>0</v>
      </c>
      <c r="V33" s="437">
        <f>V29+V30-V31-V32</f>
        <v>734062.53</v>
      </c>
      <c r="W33" s="336">
        <v>0</v>
      </c>
      <c r="X33" s="336">
        <f>X29+X30-X31-X32</f>
        <v>734062.53</v>
      </c>
      <c r="Y33" s="336">
        <f>Y29+Y30-Y31</f>
        <v>51515.110000000015</v>
      </c>
    </row>
    <row r="34" spans="1:27" ht="15.75" customHeight="1" x14ac:dyDescent="0.25">
      <c r="A34" s="733"/>
      <c r="B34" s="73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5"/>
      <c r="Y34" s="490"/>
    </row>
    <row r="35" spans="1:27" ht="15.75" customHeight="1" x14ac:dyDescent="0.25">
      <c r="A35" s="730" t="s">
        <v>546</v>
      </c>
      <c r="B35" s="714"/>
      <c r="C35" s="714"/>
      <c r="D35" s="714"/>
      <c r="E35" s="309"/>
      <c r="F35" s="309"/>
      <c r="G35" s="309"/>
      <c r="H35" s="309"/>
      <c r="I35" s="309"/>
      <c r="J35" s="309"/>
      <c r="K35" s="309"/>
      <c r="L35" s="309"/>
      <c r="M35" s="309"/>
      <c r="N35" s="308"/>
      <c r="O35" s="308"/>
      <c r="P35" s="308"/>
      <c r="Q35" s="308"/>
      <c r="R35" s="308"/>
      <c r="S35" s="308"/>
      <c r="T35" s="308"/>
      <c r="U35" s="308"/>
      <c r="V35" s="439"/>
      <c r="W35" s="308"/>
      <c r="X35" s="308"/>
      <c r="Y35" s="308"/>
    </row>
    <row r="36" spans="1:27" ht="15.75" customHeight="1" x14ac:dyDescent="0.25">
      <c r="A36" s="731" t="s">
        <v>547</v>
      </c>
      <c r="B36" s="714"/>
      <c r="C36" s="714"/>
      <c r="D36" s="714"/>
      <c r="E36" s="309">
        <v>0</v>
      </c>
      <c r="F36" s="309">
        <v>0</v>
      </c>
      <c r="G36" s="309" t="e">
        <f>G22+G29</f>
        <v>#REF!</v>
      </c>
      <c r="H36" s="309" t="e">
        <f t="shared" ref="H36:O36" si="8">H8+H15+H29</f>
        <v>#REF!</v>
      </c>
      <c r="I36" s="309">
        <f t="shared" si="8"/>
        <v>3838533.17</v>
      </c>
      <c r="J36" s="309">
        <f t="shared" si="8"/>
        <v>952673.19</v>
      </c>
      <c r="K36" s="309">
        <f>K22+K29</f>
        <v>1542651.85</v>
      </c>
      <c r="L36" s="309">
        <f t="shared" si="8"/>
        <v>4762807.1899999995</v>
      </c>
      <c r="M36" s="309">
        <f>M22+M29</f>
        <v>5427632</v>
      </c>
      <c r="N36" s="309">
        <v>0</v>
      </c>
      <c r="O36" s="309">
        <f t="shared" si="8"/>
        <v>5427632</v>
      </c>
      <c r="P36" s="309">
        <f>P22</f>
        <v>41251</v>
      </c>
      <c r="Q36" s="309">
        <f t="shared" ref="Q36:R39" si="9">Q22+Q29</f>
        <v>5468883</v>
      </c>
      <c r="R36" s="309">
        <f t="shared" si="9"/>
        <v>359090.08</v>
      </c>
      <c r="S36" s="309">
        <f t="shared" ref="S36:S41" si="10">Q36+R36</f>
        <v>5827973.0800000001</v>
      </c>
      <c r="T36" s="309">
        <f>T22+T29</f>
        <v>2488127.4600000004</v>
      </c>
      <c r="U36" s="309">
        <f>U22</f>
        <v>14172</v>
      </c>
      <c r="V36" s="440">
        <f>V22+V29</f>
        <v>5842145.0800000001</v>
      </c>
      <c r="W36" s="309">
        <f>W8+W15+W29</f>
        <v>102915</v>
      </c>
      <c r="X36" s="309">
        <f>V36+W36</f>
        <v>5945060.0800000001</v>
      </c>
      <c r="Y36" s="309">
        <f>Y22+Y29</f>
        <v>3461476.4000000004</v>
      </c>
      <c r="Z36" s="217"/>
    </row>
    <row r="37" spans="1:27" ht="15.75" customHeight="1" x14ac:dyDescent="0.25">
      <c r="A37" s="731" t="s">
        <v>548</v>
      </c>
      <c r="B37" s="714"/>
      <c r="C37" s="714"/>
      <c r="D37" s="714"/>
      <c r="E37" s="309">
        <v>0</v>
      </c>
      <c r="F37" s="309">
        <v>0</v>
      </c>
      <c r="G37" s="309">
        <f>G23+G30</f>
        <v>61788.880000000005</v>
      </c>
      <c r="H37" s="309">
        <f t="shared" ref="H37:O37" si="11">H9+H16+H30</f>
        <v>35074.83</v>
      </c>
      <c r="I37" s="309">
        <f t="shared" si="11"/>
        <v>69511.87</v>
      </c>
      <c r="J37" s="309">
        <f t="shared" si="11"/>
        <v>35074.83</v>
      </c>
      <c r="K37" s="309">
        <f>K23+K30</f>
        <v>10032.379999999999</v>
      </c>
      <c r="L37" s="309">
        <f t="shared" si="11"/>
        <v>50880</v>
      </c>
      <c r="M37" s="309">
        <f>M23+M30</f>
        <v>77019</v>
      </c>
      <c r="N37" s="309">
        <v>0</v>
      </c>
      <c r="O37" s="309">
        <f t="shared" si="11"/>
        <v>77019</v>
      </c>
      <c r="P37" s="309">
        <v>0</v>
      </c>
      <c r="Q37" s="309">
        <f t="shared" si="9"/>
        <v>77019</v>
      </c>
      <c r="R37" s="309">
        <f t="shared" si="9"/>
        <v>-7.1</v>
      </c>
      <c r="S37" s="309">
        <f t="shared" si="10"/>
        <v>77011.899999999994</v>
      </c>
      <c r="T37" s="309">
        <f>T23+T30</f>
        <v>65954.31</v>
      </c>
      <c r="U37" s="309"/>
      <c r="V37" s="440">
        <f>V23+V30</f>
        <v>77011.899999999994</v>
      </c>
      <c r="W37" s="309">
        <f>W23+W30</f>
        <v>0</v>
      </c>
      <c r="X37" s="309">
        <f>V37</f>
        <v>77011.899999999994</v>
      </c>
      <c r="Y37" s="309">
        <f>Y23+Y30</f>
        <v>71699.5</v>
      </c>
      <c r="Z37" s="217"/>
    </row>
    <row r="38" spans="1:27" ht="15.75" customHeight="1" x14ac:dyDescent="0.25">
      <c r="A38" s="737" t="s">
        <v>549</v>
      </c>
      <c r="B38" s="738"/>
      <c r="C38" s="738"/>
      <c r="D38" s="739"/>
      <c r="E38" s="309">
        <v>0</v>
      </c>
      <c r="F38" s="309">
        <v>0</v>
      </c>
      <c r="G38" s="309" t="e">
        <f>G24+G31</f>
        <v>#REF!</v>
      </c>
      <c r="H38" s="309" t="e">
        <f>H24+H31</f>
        <v>#REF!</v>
      </c>
      <c r="I38" s="309">
        <f t="shared" ref="I38:O38" si="12">I10+I17+I31</f>
        <v>1287911.6199999999</v>
      </c>
      <c r="J38" s="309" t="e">
        <f t="shared" si="12"/>
        <v>#REF!</v>
      </c>
      <c r="K38" s="309">
        <f>K24+K31</f>
        <v>701112.83000000007</v>
      </c>
      <c r="L38" s="309">
        <f t="shared" si="12"/>
        <v>2489901</v>
      </c>
      <c r="M38" s="309">
        <f>M24+M31</f>
        <v>3294246</v>
      </c>
      <c r="N38" s="309"/>
      <c r="O38" s="309">
        <f t="shared" si="12"/>
        <v>3298173</v>
      </c>
      <c r="P38" s="309">
        <v>0</v>
      </c>
      <c r="Q38" s="309">
        <f t="shared" si="9"/>
        <v>3298173</v>
      </c>
      <c r="R38" s="309">
        <f t="shared" si="9"/>
        <v>400146</v>
      </c>
      <c r="S38" s="309">
        <f t="shared" si="10"/>
        <v>3698319</v>
      </c>
      <c r="T38" s="309">
        <f>T24+T31</f>
        <v>1318480.3800000001</v>
      </c>
      <c r="U38" s="309"/>
      <c r="V38" s="440">
        <f>V24+V31</f>
        <v>3698319</v>
      </c>
      <c r="W38" s="309">
        <f>W24+W31</f>
        <v>89597</v>
      </c>
      <c r="X38" s="309">
        <f>V38+W38</f>
        <v>3787916</v>
      </c>
      <c r="Y38" s="309">
        <f>Y31+Y24</f>
        <v>1779987.44</v>
      </c>
      <c r="Z38" s="217"/>
    </row>
    <row r="39" spans="1:27" ht="15.75" customHeight="1" x14ac:dyDescent="0.25">
      <c r="A39" s="737" t="s">
        <v>550</v>
      </c>
      <c r="B39" s="738"/>
      <c r="C39" s="738"/>
      <c r="D39" s="739"/>
      <c r="E39" s="309">
        <v>0</v>
      </c>
      <c r="F39" s="309">
        <v>0</v>
      </c>
      <c r="G39" s="309">
        <f>G25+G32</f>
        <v>1751886.8800000001</v>
      </c>
      <c r="H39" s="309">
        <f t="shared" ref="H39:O39" si="13">H11+H18+H32</f>
        <v>1810137</v>
      </c>
      <c r="I39" s="309">
        <f t="shared" si="13"/>
        <v>1946880.5399999998</v>
      </c>
      <c r="J39" s="309">
        <f t="shared" si="13"/>
        <v>1810137</v>
      </c>
      <c r="K39" s="309">
        <f>K25+K32</f>
        <v>383727.66000000003</v>
      </c>
      <c r="L39" s="309">
        <f t="shared" si="13"/>
        <v>1810137</v>
      </c>
      <c r="M39" s="309">
        <f>M25+M32</f>
        <v>2113757</v>
      </c>
      <c r="N39" s="309"/>
      <c r="O39" s="309">
        <f t="shared" si="13"/>
        <v>2113757</v>
      </c>
      <c r="P39" s="309">
        <f>P25</f>
        <v>7131</v>
      </c>
      <c r="Q39" s="309">
        <f t="shared" si="9"/>
        <v>2120888</v>
      </c>
      <c r="R39" s="309">
        <f t="shared" si="9"/>
        <v>85777.98000000001</v>
      </c>
      <c r="S39" s="309">
        <f t="shared" si="10"/>
        <v>2206665.98</v>
      </c>
      <c r="T39" s="309">
        <f>T25+T32</f>
        <v>860979.39999999979</v>
      </c>
      <c r="U39" s="309">
        <f>U25</f>
        <v>14172</v>
      </c>
      <c r="V39" s="440">
        <f>V25+V32</f>
        <v>2220837.98</v>
      </c>
      <c r="W39" s="309">
        <f>W25+W32</f>
        <v>13318</v>
      </c>
      <c r="X39" s="309">
        <f>V39+W39</f>
        <v>2234155.98</v>
      </c>
      <c r="Y39" s="309">
        <f>Y25+Y32</f>
        <v>1370072.62</v>
      </c>
    </row>
    <row r="40" spans="1:27" ht="15.75" customHeight="1" x14ac:dyDescent="0.25">
      <c r="A40" s="728" t="s">
        <v>551</v>
      </c>
      <c r="B40" s="714"/>
      <c r="C40" s="714"/>
      <c r="D40" s="714"/>
      <c r="E40" s="339" t="e">
        <f>E22+E29</f>
        <v>#REF!</v>
      </c>
      <c r="F40" s="339" t="e">
        <f>F8+F15+F29</f>
        <v>#REF!</v>
      </c>
      <c r="G40" s="339" t="e">
        <f t="shared" ref="G40:O40" si="14">G36+G37</f>
        <v>#REF!</v>
      </c>
      <c r="H40" s="339" t="e">
        <f t="shared" si="14"/>
        <v>#REF!</v>
      </c>
      <c r="I40" s="339">
        <f t="shared" si="14"/>
        <v>3908045.04</v>
      </c>
      <c r="J40" s="339">
        <f t="shared" si="14"/>
        <v>987748.0199999999</v>
      </c>
      <c r="K40" s="339">
        <f>K36+K37</f>
        <v>1552684.23</v>
      </c>
      <c r="L40" s="339">
        <f t="shared" si="14"/>
        <v>4813687.1899999995</v>
      </c>
      <c r="M40" s="339">
        <f>M36+M37</f>
        <v>5504651</v>
      </c>
      <c r="N40" s="339">
        <v>0</v>
      </c>
      <c r="O40" s="339">
        <f t="shared" si="14"/>
        <v>5504651</v>
      </c>
      <c r="P40" s="339">
        <f>P36</f>
        <v>41251</v>
      </c>
      <c r="Q40" s="339">
        <f>Q36+Q37</f>
        <v>5545902</v>
      </c>
      <c r="R40" s="339">
        <f>R36+R37</f>
        <v>359082.98000000004</v>
      </c>
      <c r="S40" s="339">
        <f t="shared" si="10"/>
        <v>5904984.9800000004</v>
      </c>
      <c r="T40" s="339">
        <f>T36+T37</f>
        <v>2554081.7700000005</v>
      </c>
      <c r="U40" s="339">
        <f>U22</f>
        <v>14172</v>
      </c>
      <c r="V40" s="441">
        <f>V36+V37</f>
        <v>5919156.9800000004</v>
      </c>
      <c r="W40" s="339">
        <f>W36+W37</f>
        <v>102915</v>
      </c>
      <c r="X40" s="339">
        <f>X36+X37</f>
        <v>6022071.9800000004</v>
      </c>
      <c r="Y40" s="339">
        <f>Y36+Y37</f>
        <v>3533175.9000000004</v>
      </c>
      <c r="Z40" s="118"/>
      <c r="AA40" s="118"/>
    </row>
    <row r="41" spans="1:27" ht="15.75" customHeight="1" x14ac:dyDescent="0.25">
      <c r="A41" s="728" t="s">
        <v>552</v>
      </c>
      <c r="B41" s="714"/>
      <c r="C41" s="714"/>
      <c r="D41" s="714"/>
      <c r="E41" s="339">
        <f>E10+E17+E31</f>
        <v>5791683.4800000004</v>
      </c>
      <c r="F41" s="339" t="e">
        <f>F24+F31</f>
        <v>#REF!</v>
      </c>
      <c r="G41" s="339" t="e">
        <f t="shared" ref="G41:O41" si="15">G38+G39</f>
        <v>#REF!</v>
      </c>
      <c r="H41" s="339" t="e">
        <f t="shared" si="15"/>
        <v>#REF!</v>
      </c>
      <c r="I41" s="339">
        <f t="shared" si="15"/>
        <v>3234792.1599999997</v>
      </c>
      <c r="J41" s="339" t="e">
        <f t="shared" si="15"/>
        <v>#REF!</v>
      </c>
      <c r="K41" s="339">
        <f>K38+K39</f>
        <v>1084840.4900000002</v>
      </c>
      <c r="L41" s="339">
        <f t="shared" si="15"/>
        <v>4300038</v>
      </c>
      <c r="M41" s="339">
        <f>M38+M39</f>
        <v>5408003</v>
      </c>
      <c r="N41" s="339">
        <f>N24</f>
        <v>3927</v>
      </c>
      <c r="O41" s="339">
        <f t="shared" si="15"/>
        <v>5411930</v>
      </c>
      <c r="P41" s="339">
        <f>P39</f>
        <v>7131</v>
      </c>
      <c r="Q41" s="339">
        <f>Q38+Q39</f>
        <v>5419061</v>
      </c>
      <c r="R41" s="339">
        <f>R38+R39</f>
        <v>485923.98</v>
      </c>
      <c r="S41" s="339">
        <f t="shared" si="10"/>
        <v>5904984.9800000004</v>
      </c>
      <c r="T41" s="339">
        <f>T38+T39</f>
        <v>2179459.7799999998</v>
      </c>
      <c r="U41" s="339">
        <f>U25</f>
        <v>14172</v>
      </c>
      <c r="V41" s="441">
        <f>V38+V39</f>
        <v>5919156.9800000004</v>
      </c>
      <c r="W41" s="339">
        <f>W38+W39</f>
        <v>102915</v>
      </c>
      <c r="X41" s="339">
        <f>X38+X39</f>
        <v>6022071.9800000004</v>
      </c>
      <c r="Y41" s="339">
        <f>Y38+Y39</f>
        <v>3150060.06</v>
      </c>
      <c r="Z41" s="118"/>
    </row>
    <row r="42" spans="1:27" ht="15.75" customHeight="1" x14ac:dyDescent="0.25">
      <c r="A42" s="729" t="s">
        <v>539</v>
      </c>
      <c r="B42" s="714"/>
      <c r="C42" s="714"/>
      <c r="D42" s="714"/>
      <c r="E42" s="336" t="e">
        <f t="shared" ref="E42:O42" si="16">E40-E41</f>
        <v>#REF!</v>
      </c>
      <c r="F42" s="336" t="e">
        <f t="shared" si="16"/>
        <v>#REF!</v>
      </c>
      <c r="G42" s="336" t="e">
        <f t="shared" si="16"/>
        <v>#REF!</v>
      </c>
      <c r="H42" s="336" t="e">
        <f t="shared" si="16"/>
        <v>#REF!</v>
      </c>
      <c r="I42" s="336">
        <f t="shared" si="16"/>
        <v>673252.88000000035</v>
      </c>
      <c r="J42" s="336" t="e">
        <f t="shared" si="16"/>
        <v>#REF!</v>
      </c>
      <c r="K42" s="336">
        <f>K40-K41</f>
        <v>467843.73999999976</v>
      </c>
      <c r="L42" s="336">
        <f t="shared" si="16"/>
        <v>513649.18999999948</v>
      </c>
      <c r="M42" s="336">
        <f>M40-M41</f>
        <v>96648</v>
      </c>
      <c r="N42" s="336">
        <f>N40-N41</f>
        <v>-3927</v>
      </c>
      <c r="O42" s="336">
        <f t="shared" si="16"/>
        <v>92721</v>
      </c>
      <c r="P42" s="336">
        <f>P40-P41</f>
        <v>34120</v>
      </c>
      <c r="Q42" s="336">
        <f>Q40-Q41</f>
        <v>126841</v>
      </c>
      <c r="R42" s="336">
        <f>R40-R41</f>
        <v>-126840.99999999994</v>
      </c>
      <c r="S42" s="336">
        <f>S40-S41</f>
        <v>0</v>
      </c>
      <c r="T42" s="336">
        <f>T40-T41</f>
        <v>374621.99000000069</v>
      </c>
      <c r="U42" s="336">
        <v>0</v>
      </c>
      <c r="V42" s="437">
        <f>V40-V41</f>
        <v>0</v>
      </c>
      <c r="W42" s="336">
        <f>W40-W41</f>
        <v>0</v>
      </c>
      <c r="X42" s="336">
        <v>0</v>
      </c>
      <c r="Y42" s="336">
        <f>Y40-Y41</f>
        <v>383115.84000000032</v>
      </c>
      <c r="Z42" s="118"/>
    </row>
    <row r="43" spans="1:27" ht="15.75" customHeight="1" x14ac:dyDescent="0.25">
      <c r="A43" s="726"/>
      <c r="B43" s="727"/>
      <c r="C43" s="727"/>
      <c r="D43" s="727"/>
      <c r="E43" s="727"/>
      <c r="F43" s="727"/>
      <c r="G43" s="727"/>
      <c r="H43" s="727"/>
      <c r="I43" s="727"/>
      <c r="J43" s="727"/>
      <c r="L43" s="120"/>
      <c r="M43" s="120"/>
    </row>
    <row r="44" spans="1:27" ht="15.75" customHeight="1" x14ac:dyDescent="0.25">
      <c r="A44" s="732" t="s">
        <v>587</v>
      </c>
      <c r="B44" s="732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2"/>
      <c r="R44" s="732"/>
      <c r="S44" s="732"/>
      <c r="T44" s="732"/>
      <c r="U44" s="386"/>
      <c r="V44" s="386"/>
      <c r="W44" s="425"/>
      <c r="X44" s="425"/>
      <c r="Y44" s="485"/>
    </row>
    <row r="45" spans="1:27" ht="15.75" customHeight="1" x14ac:dyDescent="0.25">
      <c r="A45" s="725" t="s">
        <v>592</v>
      </c>
      <c r="B45" s="725"/>
      <c r="C45" s="725"/>
      <c r="D45" s="725"/>
      <c r="E45" s="725"/>
      <c r="F45" s="725"/>
      <c r="G45" s="725"/>
      <c r="H45" s="725"/>
      <c r="I45" s="725"/>
      <c r="J45" s="725"/>
      <c r="K45" s="725"/>
      <c r="L45" s="725"/>
      <c r="M45" s="725"/>
      <c r="N45" s="725"/>
      <c r="O45" s="725"/>
      <c r="P45" s="725"/>
      <c r="Q45" s="725"/>
      <c r="R45" s="725"/>
      <c r="S45" s="725"/>
      <c r="T45" s="725"/>
      <c r="U45" s="385"/>
      <c r="V45" s="385"/>
      <c r="W45" s="424"/>
      <c r="X45" s="424"/>
      <c r="Y45" s="483"/>
    </row>
    <row r="46" spans="1:27" ht="15.75" customHeight="1" x14ac:dyDescent="0.25">
      <c r="A46" s="313" t="s">
        <v>600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119"/>
      <c r="M46" s="212"/>
      <c r="Z46" s="217"/>
    </row>
    <row r="47" spans="1:27" ht="15.75" customHeight="1" x14ac:dyDescent="0.25">
      <c r="A47" s="711" t="s">
        <v>607</v>
      </c>
      <c r="B47" s="712"/>
      <c r="C47" s="712"/>
      <c r="D47" s="712"/>
      <c r="E47" s="712"/>
      <c r="F47" s="712"/>
      <c r="G47" s="712"/>
      <c r="H47" s="712"/>
      <c r="I47" s="712"/>
      <c r="J47" s="712"/>
      <c r="K47" s="712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</row>
    <row r="48" spans="1:27" ht="15.75" customHeight="1" x14ac:dyDescent="0.25">
      <c r="A48" s="710" t="s">
        <v>620</v>
      </c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</row>
    <row r="49" spans="1:25" ht="15.75" customHeight="1" x14ac:dyDescent="0.25">
      <c r="A49" s="313" t="s">
        <v>627</v>
      </c>
      <c r="E49" s="118"/>
      <c r="F49" s="118"/>
      <c r="G49" s="118"/>
      <c r="H49" s="118"/>
      <c r="I49" s="118"/>
      <c r="J49" s="118"/>
      <c r="K49" s="118"/>
      <c r="L49" s="118"/>
      <c r="M49" s="118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</row>
    <row r="50" spans="1:25" ht="15.75" customHeight="1" x14ac:dyDescent="0.25"/>
    <row r="51" spans="1:25" ht="15.75" customHeight="1" x14ac:dyDescent="0.25"/>
    <row r="52" spans="1:25" ht="15.75" customHeight="1" x14ac:dyDescent="0.25"/>
    <row r="53" spans="1:25" ht="15.75" customHeight="1" x14ac:dyDescent="0.25"/>
    <row r="54" spans="1:25" ht="15.75" customHeight="1" x14ac:dyDescent="0.25"/>
    <row r="55" spans="1:25" ht="15.75" customHeight="1" x14ac:dyDescent="0.25"/>
    <row r="56" spans="1:25" ht="15.75" customHeight="1" x14ac:dyDescent="0.25"/>
    <row r="57" spans="1:25" ht="15.75" customHeight="1" x14ac:dyDescent="0.25"/>
    <row r="58" spans="1:25" ht="15.75" customHeight="1" x14ac:dyDescent="0.25"/>
    <row r="59" spans="1:25" ht="15.75" customHeight="1" x14ac:dyDescent="0.25"/>
    <row r="60" spans="1:25" ht="15.75" customHeight="1" x14ac:dyDescent="0.25"/>
    <row r="61" spans="1:25" ht="15.75" customHeight="1" x14ac:dyDescent="0.25">
      <c r="C61" s="313" t="s">
        <v>73</v>
      </c>
    </row>
    <row r="62" spans="1:25" ht="15.75" customHeight="1" x14ac:dyDescent="0.25"/>
    <row r="63" spans="1:25" ht="15.75" customHeight="1" x14ac:dyDescent="0.25"/>
    <row r="64" spans="1:2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2">
    <mergeCell ref="A3:X4"/>
    <mergeCell ref="A38:D38"/>
    <mergeCell ref="A39:D39"/>
    <mergeCell ref="A27:X27"/>
    <mergeCell ref="A20:X20"/>
    <mergeCell ref="A13:X13"/>
    <mergeCell ref="A22:D22"/>
    <mergeCell ref="A23:D23"/>
    <mergeCell ref="A24:D24"/>
    <mergeCell ref="A25:D25"/>
    <mergeCell ref="A10:D10"/>
    <mergeCell ref="A11:D11"/>
    <mergeCell ref="A12:D12"/>
    <mergeCell ref="A45:T45"/>
    <mergeCell ref="A31:D31"/>
    <mergeCell ref="A32:D32"/>
    <mergeCell ref="A43:J43"/>
    <mergeCell ref="A40:D40"/>
    <mergeCell ref="A41:D41"/>
    <mergeCell ref="A42:D42"/>
    <mergeCell ref="A33:D33"/>
    <mergeCell ref="A35:D35"/>
    <mergeCell ref="A36:D36"/>
    <mergeCell ref="A37:D37"/>
    <mergeCell ref="A44:T44"/>
    <mergeCell ref="A34:X34"/>
    <mergeCell ref="A48:K48"/>
    <mergeCell ref="A47:K47"/>
    <mergeCell ref="A6:D6"/>
    <mergeCell ref="A7:D7"/>
    <mergeCell ref="A8:D8"/>
    <mergeCell ref="A9:D9"/>
    <mergeCell ref="A14:D14"/>
    <mergeCell ref="A15:D15"/>
    <mergeCell ref="A16:D16"/>
    <mergeCell ref="A17:D17"/>
    <mergeCell ref="A18:D18"/>
    <mergeCell ref="A19:D19"/>
    <mergeCell ref="A26:D26"/>
    <mergeCell ref="A28:D28"/>
    <mergeCell ref="A29:D29"/>
    <mergeCell ref="A30:D30"/>
  </mergeCells>
  <pageMargins left="0.7" right="0.7" top="0.75" bottom="0.75" header="0" footer="0"/>
  <pageSetup paperSize="9" orientation="landscape" r:id="rId1"/>
  <headerFoot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=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GALKO</dc:creator>
  <cp:lastModifiedBy>sofranko</cp:lastModifiedBy>
  <cp:lastPrinted>2022-09-26T09:47:43Z</cp:lastPrinted>
  <dcterms:created xsi:type="dcterms:W3CDTF">2017-01-13T18:10:53Z</dcterms:created>
  <dcterms:modified xsi:type="dcterms:W3CDTF">2022-11-07T08:23:54Z</dcterms:modified>
</cp:coreProperties>
</file>